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D:\project\UN OCHA\Washroom - Tender\"/>
    </mc:Choice>
  </mc:AlternateContent>
  <xr:revisionPtr revIDLastSave="0" documentId="13_ncr:1_{2401DD13-B1BC-41F0-B062-A8F52233869B}" xr6:coauthVersionLast="47" xr6:coauthVersionMax="47" xr10:uidLastSave="{00000000-0000-0000-0000-000000000000}"/>
  <bookViews>
    <workbookView xWindow="-120" yWindow="-120" windowWidth="20730" windowHeight="11040" tabRatio="847" activeTab="1" xr2:uid="{00000000-000D-0000-FFFF-FFFF00000000}"/>
  </bookViews>
  <sheets>
    <sheet name="Summary" sheetId="10" r:id="rId1"/>
    <sheet name="Budget -Pour Flush Latrine" sheetId="17" r:id="rId2"/>
    <sheet name="Qty  sheet of PFL Latrine" sheetId="4" r:id="rId3"/>
    <sheet name="Septic tank" sheetId="13" r:id="rId4"/>
  </sheets>
  <definedNames>
    <definedName name="_xlnm.Print_Area" localSheetId="1">'Budget -Pour Flush Latrine'!$A$1:$F$31</definedName>
    <definedName name="_xlnm.Print_Area" localSheetId="0">Summary!$A$1:$E$14</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0" i="4" l="1"/>
  <c r="D9" i="17" s="1"/>
  <c r="D27" i="4"/>
  <c r="G27" i="4" s="1"/>
  <c r="D28" i="4"/>
  <c r="G28" i="4" s="1"/>
  <c r="D29" i="4"/>
  <c r="G29" i="4" s="1"/>
  <c r="F13" i="17" l="1"/>
  <c r="G71" i="4"/>
  <c r="G56" i="4"/>
  <c r="G8" i="4"/>
  <c r="E22" i="4"/>
  <c r="G22" i="4" s="1"/>
  <c r="G12" i="13"/>
  <c r="G11" i="13"/>
  <c r="G10" i="13"/>
  <c r="C8" i="13"/>
  <c r="G8" i="13" s="1"/>
  <c r="G9" i="13" s="1"/>
  <c r="C4" i="13"/>
  <c r="G4" i="13" s="1"/>
  <c r="F29" i="17" l="1"/>
  <c r="F28" i="17"/>
  <c r="F27" i="17"/>
  <c r="F22" i="17"/>
  <c r="F21" i="17"/>
  <c r="F20" i="17"/>
  <c r="F19" i="17"/>
  <c r="F18" i="17"/>
  <c r="F17" i="17"/>
  <c r="F16" i="17"/>
  <c r="F15" i="17"/>
  <c r="G15" i="13"/>
  <c r="G14" i="13"/>
  <c r="D26" i="17"/>
  <c r="F26" i="17" s="1"/>
  <c r="G16" i="13" l="1"/>
  <c r="G52" i="4"/>
  <c r="G51" i="4"/>
  <c r="G32" i="4"/>
  <c r="F9" i="17"/>
  <c r="G5" i="13"/>
  <c r="G66" i="4"/>
  <c r="G50" i="4"/>
  <c r="G15" i="4"/>
  <c r="G9" i="4"/>
  <c r="G36" i="4"/>
  <c r="G35" i="4"/>
  <c r="G60" i="4"/>
  <c r="G59" i="4"/>
  <c r="G61" i="4" s="1"/>
  <c r="G46" i="4"/>
  <c r="G45" i="4"/>
  <c r="G42" i="4"/>
  <c r="G43" i="4" s="1"/>
  <c r="D10" i="17" s="1"/>
  <c r="F10" i="17" s="1"/>
  <c r="G21" i="4"/>
  <c r="G7" i="4"/>
  <c r="G69" i="4"/>
  <c r="G68" i="4"/>
  <c r="G67" i="4"/>
  <c r="G65" i="4"/>
  <c r="G64" i="4"/>
  <c r="G63" i="4"/>
  <c r="G54" i="4"/>
  <c r="G53" i="4"/>
  <c r="G33" i="4"/>
  <c r="D25" i="17" l="1"/>
  <c r="F25" i="17" s="1"/>
  <c r="D12" i="17"/>
  <c r="F12" i="17" s="1"/>
  <c r="G37" i="4"/>
  <c r="F30" i="17" l="1"/>
  <c r="G20" i="4"/>
  <c r="G19" i="4"/>
  <c r="G18" i="4"/>
  <c r="G14" i="4"/>
  <c r="G13" i="4"/>
  <c r="G12" i="4"/>
  <c r="G10" i="4"/>
  <c r="D5" i="17" s="1"/>
  <c r="F5" i="17" s="1"/>
  <c r="G23" i="4" l="1"/>
  <c r="D7" i="17" s="1"/>
  <c r="F7" i="17" s="1"/>
  <c r="G16" i="4"/>
  <c r="D6" i="17" s="1"/>
  <c r="F6" i="17" s="1"/>
  <c r="G31" i="4" l="1"/>
  <c r="G26" i="4"/>
  <c r="G25" i="4"/>
  <c r="G30" i="4"/>
  <c r="G70" i="4"/>
  <c r="G72" i="4" s="1"/>
  <c r="D14" i="17" s="1"/>
  <c r="F14" i="17" s="1"/>
  <c r="G49" i="4"/>
  <c r="G48" i="4"/>
  <c r="G47" i="4"/>
  <c r="G55" i="4" l="1"/>
  <c r="G57" i="4" s="1"/>
  <c r="D11" i="17" s="1"/>
  <c r="F11" i="17" s="1"/>
  <c r="G34" i="4"/>
  <c r="G38" i="4" s="1"/>
  <c r="D8" i="17" s="1"/>
  <c r="F8" i="17" s="1"/>
  <c r="F23" i="17" l="1"/>
  <c r="F31" i="17" s="1"/>
  <c r="C3" i="10" l="1"/>
  <c r="E3" i="10" s="1"/>
  <c r="E4" i="10" s="1"/>
</calcChain>
</file>

<file path=xl/sharedStrings.xml><?xml version="1.0" encoding="utf-8"?>
<sst xmlns="http://schemas.openxmlformats.org/spreadsheetml/2006/main" count="196" uniqueCount="113">
  <si>
    <t>Description</t>
  </si>
  <si>
    <t>Quantity</t>
  </si>
  <si>
    <t>Unit</t>
  </si>
  <si>
    <t>Excavation</t>
  </si>
  <si>
    <t>Long Walls</t>
  </si>
  <si>
    <t>Cft</t>
  </si>
  <si>
    <t>Short Walls</t>
  </si>
  <si>
    <t>Total</t>
  </si>
  <si>
    <t xml:space="preserve"> PCC (1:4:8) :</t>
  </si>
  <si>
    <t>In floor in  latrine  of size 5'x4'</t>
  </si>
  <si>
    <t>DPC Long wall</t>
  </si>
  <si>
    <t>DPC short wall</t>
  </si>
  <si>
    <t>short wall</t>
  </si>
  <si>
    <t>2nd Step in foundation long wall</t>
  </si>
  <si>
    <t>D/d door</t>
  </si>
  <si>
    <t>D/d Ventilator</t>
  </si>
  <si>
    <t>Plaster (1:4) CSM  1/2" thick</t>
  </si>
  <si>
    <t>in  side long wall</t>
  </si>
  <si>
    <t>Sft</t>
  </si>
  <si>
    <t>inside short wall</t>
  </si>
  <si>
    <t>Roof</t>
  </si>
  <si>
    <t>D/d door &amp; Ventilator</t>
  </si>
  <si>
    <t>Steel Doors &amp; Ventilators</t>
  </si>
  <si>
    <t xml:space="preserve">Door </t>
  </si>
  <si>
    <t>Net total</t>
  </si>
  <si>
    <t>Shade long side</t>
  </si>
  <si>
    <t>Shade short side</t>
  </si>
  <si>
    <t>Out side long wall</t>
  </si>
  <si>
    <t>Out side short wall</t>
  </si>
  <si>
    <t>D/d Doors &amp; Ventilator</t>
  </si>
  <si>
    <t>Earth Filling  in floor bed</t>
  </si>
  <si>
    <t>Short wall</t>
  </si>
  <si>
    <t>Rft</t>
  </si>
  <si>
    <t>Nos</t>
  </si>
  <si>
    <t>Stair 1st step</t>
  </si>
  <si>
    <t>stair all steps</t>
  </si>
  <si>
    <t>stair sides</t>
  </si>
  <si>
    <t>Back Filling and 4"thick layer of sand  in floor bed with compaction of 100%</t>
  </si>
  <si>
    <t xml:space="preserve">Amount (PKR.) </t>
  </si>
  <si>
    <t>Unit Rate (PKR.)</t>
  </si>
  <si>
    <t>Qty</t>
  </si>
  <si>
    <t>Block Masonry in (1:4) CSM</t>
  </si>
  <si>
    <t xml:space="preserve">out side long wall </t>
  </si>
  <si>
    <t>out side short wall</t>
  </si>
  <si>
    <t>white wash two coats</t>
  </si>
  <si>
    <t>Excavation under step</t>
  </si>
  <si>
    <t>4th Step  in super structure long wall</t>
  </si>
  <si>
    <t>below DPC Level long side</t>
  </si>
  <si>
    <t>below DPC Level short side</t>
  </si>
  <si>
    <t>Ventilator with Grill &amp; mesh</t>
  </si>
  <si>
    <t>S #</t>
  </si>
  <si>
    <t>Length (ft)</t>
  </si>
  <si>
    <t>Breadth (ft)</t>
  </si>
  <si>
    <t>Flooring</t>
  </si>
  <si>
    <t>Step/stairs</t>
  </si>
  <si>
    <t>PCC (1:2:4) in DPC and Flooring:</t>
  </si>
  <si>
    <t>WC/Commode Chamber</t>
  </si>
  <si>
    <t>Depth/Ht (ft)</t>
  </si>
  <si>
    <t>NO's</t>
  </si>
  <si>
    <t>Drum paid plaster side</t>
  </si>
  <si>
    <t>Drum paid plaster top</t>
  </si>
  <si>
    <t>P/L of PCC Concrete (1:4:8) in septic tank bed</t>
  </si>
  <si>
    <t>Polytheen Sheet Around Septik tank</t>
  </si>
  <si>
    <t xml:space="preserve">Long Side </t>
  </si>
  <si>
    <t>Short Side</t>
  </si>
  <si>
    <t>P/F PVC 4"dia pipe Royal class B, or equivalent quality including fittings i.e elbow, tee,clamps and sockets etc</t>
  </si>
  <si>
    <t>P/F Ventilated pipe PVC 2” class B Royal or equivalent  company non pressure including vent cap including fittings i.e elbow, tee ,clamps and sockets etc</t>
  </si>
  <si>
    <t>P/F PVC 3"dia drain pipe Royal class B, or equivalent quality including fittings i.e elbow, tee ,clamps and sockets for Rain Water &amp; Drainage complete as per specifications/Site.</t>
  </si>
  <si>
    <t>Internal white washing(Lime With Acrolic Admixture Only White colour) and external Color white washing Lime with Acrolic,(Walls white &amp; Parapit Blue Colour) good quality two coats each Complete with specification.</t>
  </si>
  <si>
    <t>Plain Cement Concrete including placing,  compacting, finishing &amp; curing (Ratio 1:4:8)</t>
  </si>
  <si>
    <t>Providing and fixing chromium plated (CP) bib cock, heavy duty of approved quality : (1/2")</t>
  </si>
  <si>
    <t>P/F Water supply PPR pipe 3/4" Minhas or equivalent company  with all accessories complete</t>
  </si>
  <si>
    <t>Providing and fixing Pre-cast Concrete Rings With built-in End slab having 2 inches wall thickness as per the drawing.</t>
  </si>
  <si>
    <t>Providing and fixing Pre-Cast Concrete Rings having 2 inches wall thickness for septic tank including  joint filling with (1:1) CSM complete: as per the drawing</t>
  </si>
  <si>
    <t>Providing and fixing Pre-cast Roof slab over Septic tank with 1:1 CSM having 3' Dia &amp; 3" Thickness. as per the drawing</t>
  </si>
  <si>
    <t>Sub-Total: A (PKR)</t>
  </si>
  <si>
    <t>Sub-Total:B (PKR)</t>
  </si>
  <si>
    <t>Total Cost for Single Latrine (A+B+C) - PKR</t>
  </si>
  <si>
    <t>B.   Construction Of Septic Tank</t>
  </si>
  <si>
    <t>Construction Of Septic Tank</t>
  </si>
  <si>
    <t>Sr #</t>
  </si>
  <si>
    <t>Description of Work</t>
  </si>
  <si>
    <t xml:space="preserve">Excavation for septic tank </t>
  </si>
  <si>
    <t>PCC at bottom Ring foundation</t>
  </si>
  <si>
    <t>Nos of Latrine</t>
  </si>
  <si>
    <t>Total Amount in PKRs.</t>
  </si>
  <si>
    <t xml:space="preserve">PCC over slab for treatment </t>
  </si>
  <si>
    <t>1st Step in foundation long wall</t>
  </si>
  <si>
    <t>Block work  for Drum Base</t>
  </si>
  <si>
    <t>No</t>
  </si>
  <si>
    <t xml:space="preserve">No </t>
  </si>
  <si>
    <t>Plastering the latrine structure internally and externally with CSM 1:4 and 1/2" thick.</t>
  </si>
  <si>
    <t>Ventilators of Iron Frame having size (1'x1') (Pre-Painted Iron Oxide having hinges, and properly welded wire mesh on outer side)</t>
  </si>
  <si>
    <t>Providing and fixing Pre-Cast Concrete Rings having 2 inches wall thickness for septic tank including  joint filling with (1:1) CSM complete: as per the drawing (Size: 3 feet dia and 1.5 feet depth each ring)</t>
  </si>
  <si>
    <t>Supplying and Fixing 20 SWG MS Sheet Door with angle iron frame (1.5"x1.5"x1/8") including sliding bolt with lockable arragements, hinges and duly painted both sides etc complete.</t>
  </si>
  <si>
    <t xml:space="preserve"> Excavation for septic tank and proper backfilling with excavated soil. </t>
  </si>
  <si>
    <t>Providing and fixing Pre-cast Concrete Rings With built-in (Bottom Slab) having 2 inches wall thickness as per the drawing. (Size: 3 feet dia and 1.5 feet depth each ring)</t>
  </si>
  <si>
    <t xml:space="preserve">A. Construction of Pour Flash Latrine ( 5'x4'x7.5') </t>
  </si>
  <si>
    <t>Solid Block Masonry in walls in 1:5 cement sand mortar factory manufactured solid blocks with concrete (making 30 nos blocks per cement bag as per local market practice) having uniformity in Shape and Size with sharp edges without any chips or cracks. The Blocks should have a smooth, even surface without honeycombing, voids, or cracks.  (Block size 12" x 6" x 8")</t>
  </si>
  <si>
    <t>One unit Estimated Cost</t>
  </si>
  <si>
    <t>Construction of Standard/Normal Latrine (5'x4'x7.5')</t>
  </si>
  <si>
    <t xml:space="preserve">Summary Of Cost HH Latrine Construction </t>
  </si>
  <si>
    <t>Detail Qty Sheet  of Standard/Normal Pour Flush Latrine</t>
  </si>
  <si>
    <t>Excavation of latrine in foundations.</t>
  </si>
  <si>
    <t>Plain Cement Concrete including placing,  compacting, finishing &amp; curing Ratio (1:4:8)</t>
  </si>
  <si>
    <t>Plain Cement Concrete including placing,  compacting, finishing &amp; curing Ratio (1:2:4)</t>
  </si>
  <si>
    <t>Providing and Fixing glazed earthen ware Water Closet (Indian Type) with built-in foot rests including P-Trap complete in all respects : Size (22 x 18) inches</t>
  </si>
  <si>
    <t>P/F Gully-trap with stainless steel frame/screen for floor</t>
  </si>
  <si>
    <r>
      <t>Providing and fixing the drum for water storage made of high durable plastic materials having double ply layers construction. The drum should be Cylindrical in shape with a wide-mouth opening for easy filling and cleaning and a volume of 80</t>
    </r>
    <r>
      <rPr>
        <sz val="12"/>
        <color rgb="FFFF0000"/>
        <rFont val="Calibri"/>
        <family val="2"/>
        <scheme val="minor"/>
      </rPr>
      <t xml:space="preserve"> </t>
    </r>
    <r>
      <rPr>
        <sz val="12"/>
        <rFont val="Calibri"/>
        <family val="2"/>
        <scheme val="minor"/>
      </rPr>
      <t>liters capacity. Blue colour</t>
    </r>
  </si>
  <si>
    <t>BOQ of Standard Pour Flush Latrine -District Shangla</t>
  </si>
  <si>
    <t>CGI Sheet as roof :</t>
  </si>
  <si>
    <t xml:space="preserve">CGI Sheet (24 SWG)  7' x 3.5' complete in all aspect </t>
  </si>
  <si>
    <t>Supply and Fixing of 24 SWG CGI sheets on existing truss frame complete in all respect.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</si>
</sst>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_(* #,##0.0_);_(* \(#,##0.0\);_(* &quot;-&quot;??_);_(@_)"/>
  </numFmts>
  <fonts count="24" x14ac:knownFonts="1">
    <font>
      <sz val="11"/>
      <color theme="1"/>
      <name val="Calibri"/>
      <family val="2"/>
      <scheme val="minor"/>
    </font>
    <font>
      <sz val="10"/>
      <name val="Arial"/>
      <family val="2"/>
    </font>
    <font>
      <b/>
      <sz val="12"/>
      <name val="Arial"/>
      <family val="2"/>
    </font>
    <font>
      <sz val="12"/>
      <name val="Arial"/>
      <family val="2"/>
    </font>
    <font>
      <sz val="10"/>
      <name val="Arial"/>
      <family val="2"/>
    </font>
    <font>
      <sz val="10"/>
      <color theme="1"/>
      <name val="Arial Narrow"/>
      <family val="2"/>
    </font>
    <font>
      <sz val="11"/>
      <color theme="1"/>
      <name val="Arial Narrow"/>
      <family val="2"/>
    </font>
    <font>
      <b/>
      <sz val="16"/>
      <name val="Calibri"/>
      <family val="2"/>
      <scheme val="minor"/>
    </font>
    <font>
      <b/>
      <sz val="14"/>
      <name val="Calibri"/>
      <family val="2"/>
      <scheme val="minor"/>
    </font>
    <font>
      <sz val="14"/>
      <name val="Calibri"/>
      <family val="2"/>
      <scheme val="minor"/>
    </font>
    <font>
      <sz val="16"/>
      <name val="Calibri"/>
      <family val="2"/>
      <scheme val="minor"/>
    </font>
    <font>
      <sz val="10"/>
      <name val="Calibri"/>
      <family val="2"/>
      <scheme val="minor"/>
    </font>
    <font>
      <b/>
      <sz val="10"/>
      <name val="Calibri"/>
      <family val="2"/>
      <scheme val="minor"/>
    </font>
    <font>
      <b/>
      <sz val="11"/>
      <color theme="1"/>
      <name val="Calibri"/>
      <family val="2"/>
      <scheme val="minor"/>
    </font>
    <font>
      <b/>
      <sz val="12"/>
      <color theme="1"/>
      <name val="Calibri"/>
      <family val="2"/>
      <scheme val="minor"/>
    </font>
    <font>
      <sz val="11"/>
      <color theme="1"/>
      <name val="Calibri"/>
      <family val="2"/>
      <scheme val="minor"/>
    </font>
    <font>
      <b/>
      <sz val="10"/>
      <name val="Arial"/>
      <family val="2"/>
    </font>
    <font>
      <sz val="12"/>
      <name val="Calibri"/>
      <family val="2"/>
      <scheme val="minor"/>
    </font>
    <font>
      <b/>
      <sz val="14"/>
      <color theme="1"/>
      <name val="Calibri"/>
      <family val="2"/>
      <scheme val="minor"/>
    </font>
    <font>
      <b/>
      <sz val="11"/>
      <name val="Calibri"/>
      <family val="2"/>
      <scheme val="minor"/>
    </font>
    <font>
      <sz val="12"/>
      <color rgb="FFFF0000"/>
      <name val="Calibri"/>
      <family val="2"/>
      <scheme val="minor"/>
    </font>
    <font>
      <sz val="11"/>
      <name val="Calibri"/>
      <family val="2"/>
      <scheme val="minor"/>
    </font>
    <font>
      <sz val="11"/>
      <color indexed="8"/>
      <name val="Arial"/>
      <family val="2"/>
    </font>
    <font>
      <sz val="10"/>
      <color theme="1"/>
      <name val="Arial"/>
      <family val="2"/>
    </font>
  </fonts>
  <fills count="13">
    <fill>
      <patternFill patternType="none"/>
    </fill>
    <fill>
      <patternFill patternType="gray125"/>
    </fill>
    <fill>
      <patternFill patternType="solid">
        <fgColor rgb="FF66FFFF"/>
        <bgColor indexed="64"/>
      </patternFill>
    </fill>
    <fill>
      <patternFill patternType="solid">
        <fgColor indexed="42"/>
        <bgColor indexed="64"/>
      </patternFill>
    </fill>
    <fill>
      <patternFill patternType="solid">
        <fgColor indexed="22"/>
        <bgColor indexed="64"/>
      </patternFill>
    </fill>
    <fill>
      <patternFill patternType="solid">
        <fgColor theme="0"/>
        <bgColor indexed="64"/>
      </patternFill>
    </fill>
    <fill>
      <patternFill patternType="solid">
        <fgColor rgb="FFCCFFCC"/>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3" tint="0.7999816888943144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7">
    <xf numFmtId="0" fontId="0" fillId="0" borderId="0"/>
    <xf numFmtId="0" fontId="1" fillId="0" borderId="0"/>
    <xf numFmtId="0" fontId="4" fillId="0" borderId="0"/>
    <xf numFmtId="0" fontId="1" fillId="0" borderId="0"/>
    <xf numFmtId="43" fontId="15" fillId="0" borderId="0" applyFont="0" applyFill="0" applyBorder="0" applyAlignment="0" applyProtection="0"/>
    <xf numFmtId="0" fontId="22" fillId="0" borderId="0"/>
    <xf numFmtId="0" fontId="22" fillId="0" borderId="0"/>
  </cellStyleXfs>
  <cellXfs count="177">
    <xf numFmtId="0" fontId="0" fillId="0" borderId="0" xfId="0"/>
    <xf numFmtId="0" fontId="1" fillId="0" borderId="0" xfId="1"/>
    <xf numFmtId="0" fontId="1" fillId="3" borderId="0" xfId="1" applyFill="1"/>
    <xf numFmtId="0" fontId="3" fillId="0" borderId="0" xfId="1" applyFont="1"/>
    <xf numFmtId="0" fontId="2" fillId="0" borderId="0" xfId="1" applyFont="1"/>
    <xf numFmtId="0" fontId="4" fillId="0" borderId="0" xfId="2"/>
    <xf numFmtId="0" fontId="6" fillId="5" borderId="0" xfId="0" applyFont="1" applyFill="1" applyAlignment="1">
      <alignment vertical="center"/>
    </xf>
    <xf numFmtId="0" fontId="0" fillId="5" borderId="0" xfId="0" applyFill="1"/>
    <xf numFmtId="0" fontId="10" fillId="4" borderId="1" xfId="1" applyFont="1" applyFill="1" applyBorder="1" applyAlignment="1">
      <alignment horizontal="center" vertical="center"/>
    </xf>
    <xf numFmtId="0" fontId="9" fillId="0" borderId="1" xfId="1" applyFont="1" applyBorder="1" applyAlignment="1">
      <alignment horizontal="center" vertical="center"/>
    </xf>
    <xf numFmtId="164" fontId="7" fillId="4" borderId="1" xfId="1" applyNumberFormat="1" applyFont="1" applyFill="1" applyBorder="1" applyAlignment="1">
      <alignment horizontal="center" vertical="center"/>
    </xf>
    <xf numFmtId="164" fontId="10" fillId="4" borderId="1" xfId="1" applyNumberFormat="1" applyFont="1" applyFill="1" applyBorder="1" applyAlignment="1">
      <alignment horizontal="center" vertical="center"/>
    </xf>
    <xf numFmtId="164" fontId="7" fillId="7" borderId="1" xfId="1" applyNumberFormat="1" applyFont="1" applyFill="1" applyBorder="1" applyAlignment="1">
      <alignment horizontal="center" vertical="center"/>
    </xf>
    <xf numFmtId="0" fontId="11" fillId="0" borderId="1" xfId="1" applyFont="1" applyBorder="1" applyAlignment="1">
      <alignment horizontal="left" vertical="center"/>
    </xf>
    <xf numFmtId="0" fontId="5" fillId="5" borderId="0" xfId="0" applyFont="1" applyFill="1" applyAlignment="1">
      <alignment vertical="center" wrapText="1"/>
    </xf>
    <xf numFmtId="0" fontId="11" fillId="0" borderId="1" xfId="1" applyFont="1" applyBorder="1"/>
    <xf numFmtId="0" fontId="11" fillId="0" borderId="1" xfId="1" applyFont="1" applyBorder="1" applyAlignment="1">
      <alignment horizontal="center"/>
    </xf>
    <xf numFmtId="0" fontId="11" fillId="0" borderId="1" xfId="1" applyFont="1" applyBorder="1" applyAlignment="1">
      <alignment horizontal="left"/>
    </xf>
    <xf numFmtId="0" fontId="12" fillId="0" borderId="1" xfId="1" applyFont="1" applyBorder="1" applyAlignment="1">
      <alignment horizontal="left"/>
    </xf>
    <xf numFmtId="0" fontId="12" fillId="3" borderId="1" xfId="1" applyFont="1" applyFill="1" applyBorder="1" applyAlignment="1">
      <alignment horizontal="right"/>
    </xf>
    <xf numFmtId="0" fontId="12" fillId="8" borderId="5" xfId="1" applyFont="1" applyFill="1" applyBorder="1" applyAlignment="1">
      <alignment horizontal="center" vertical="center" wrapText="1"/>
    </xf>
    <xf numFmtId="0" fontId="12" fillId="8" borderId="6" xfId="1" applyFont="1" applyFill="1" applyBorder="1" applyAlignment="1">
      <alignment vertical="center" wrapText="1"/>
    </xf>
    <xf numFmtId="0" fontId="12" fillId="8" borderId="6" xfId="1" applyFont="1" applyFill="1" applyBorder="1" applyAlignment="1">
      <alignment horizontal="center" vertical="center" wrapText="1"/>
    </xf>
    <xf numFmtId="0" fontId="12" fillId="8" borderId="7" xfId="1" applyFont="1" applyFill="1" applyBorder="1" applyAlignment="1">
      <alignment horizontal="center" vertical="center" wrapText="1"/>
    </xf>
    <xf numFmtId="164" fontId="12" fillId="4" borderId="8" xfId="1" applyNumberFormat="1" applyFont="1" applyFill="1" applyBorder="1" applyAlignment="1">
      <alignment horizontal="center" vertical="center"/>
    </xf>
    <xf numFmtId="0" fontId="11" fillId="0" borderId="8" xfId="1" applyFont="1" applyBorder="1" applyAlignment="1">
      <alignment horizontal="center" vertical="center"/>
    </xf>
    <xf numFmtId="0" fontId="11" fillId="0" borderId="9" xfId="1" applyFont="1" applyBorder="1"/>
    <xf numFmtId="0" fontId="11" fillId="3" borderId="9" xfId="1" applyFont="1" applyFill="1" applyBorder="1"/>
    <xf numFmtId="164" fontId="12" fillId="0" borderId="8" xfId="1" applyNumberFormat="1" applyFont="1" applyBorder="1" applyAlignment="1">
      <alignment horizontal="center" vertical="center"/>
    </xf>
    <xf numFmtId="164" fontId="11" fillId="0" borderId="8" xfId="1" applyNumberFormat="1" applyFont="1" applyBorder="1" applyAlignment="1">
      <alignment horizontal="center" vertical="center"/>
    </xf>
    <xf numFmtId="0" fontId="0" fillId="0" borderId="1" xfId="0" applyBorder="1" applyAlignment="1">
      <alignment horizontal="center" vertical="center"/>
    </xf>
    <xf numFmtId="0" fontId="11" fillId="0" borderId="1" xfId="1" applyFont="1" applyBorder="1" applyAlignment="1">
      <alignment vertical="top" wrapText="1"/>
    </xf>
    <xf numFmtId="0" fontId="13" fillId="12" borderId="11" xfId="0" applyFont="1" applyFill="1" applyBorder="1" applyAlignment="1">
      <alignment horizontal="center" vertical="center"/>
    </xf>
    <xf numFmtId="1" fontId="17" fillId="0" borderId="1" xfId="1" applyNumberFormat="1" applyFont="1" applyBorder="1" applyAlignment="1">
      <alignment horizontal="center" vertical="center"/>
    </xf>
    <xf numFmtId="1" fontId="17" fillId="0" borderId="1" xfId="1" applyNumberFormat="1" applyFont="1" applyBorder="1" applyAlignment="1">
      <alignment horizontal="left" vertical="center" wrapText="1"/>
    </xf>
    <xf numFmtId="1" fontId="17" fillId="5" borderId="1" xfId="1" applyNumberFormat="1" applyFont="1" applyFill="1" applyBorder="1" applyAlignment="1">
      <alignment horizontal="left" vertical="center" wrapText="1"/>
    </xf>
    <xf numFmtId="0" fontId="0" fillId="0" borderId="1" xfId="0" applyBorder="1" applyAlignment="1">
      <alignment horizontal="left" vertical="center"/>
    </xf>
    <xf numFmtId="2" fontId="17" fillId="0" borderId="1" xfId="1" applyNumberFormat="1" applyFont="1" applyBorder="1" applyAlignment="1">
      <alignment horizontal="center" vertical="center"/>
    </xf>
    <xf numFmtId="1" fontId="17" fillId="0" borderId="12" xfId="1" applyNumberFormat="1" applyFont="1" applyBorder="1" applyAlignment="1">
      <alignment horizontal="center" vertical="center"/>
    </xf>
    <xf numFmtId="1" fontId="17" fillId="0" borderId="12" xfId="1" applyNumberFormat="1" applyFont="1" applyBorder="1" applyAlignment="1">
      <alignment horizontal="left" vertical="center" wrapText="1"/>
    </xf>
    <xf numFmtId="2" fontId="17" fillId="0" borderId="12" xfId="1" applyNumberFormat="1" applyFont="1" applyBorder="1" applyAlignment="1">
      <alignment horizontal="center" vertical="center"/>
    </xf>
    <xf numFmtId="1" fontId="19" fillId="9" borderId="5" xfId="0" applyNumberFormat="1" applyFont="1" applyFill="1" applyBorder="1" applyAlignment="1">
      <alignment horizontal="center" vertical="center" wrapText="1"/>
    </xf>
    <xf numFmtId="1" fontId="19" fillId="9" borderId="6" xfId="0" applyNumberFormat="1" applyFont="1" applyFill="1" applyBorder="1" applyAlignment="1">
      <alignment horizontal="center" vertical="center" wrapText="1"/>
    </xf>
    <xf numFmtId="1" fontId="19" fillId="9" borderId="7" xfId="0" applyNumberFormat="1" applyFont="1" applyFill="1" applyBorder="1" applyAlignment="1">
      <alignment horizontal="center" vertical="center" wrapText="1"/>
    </xf>
    <xf numFmtId="1" fontId="17" fillId="0" borderId="11" xfId="1" applyNumberFormat="1" applyFont="1" applyBorder="1" applyAlignment="1">
      <alignment horizontal="center" vertical="center"/>
    </xf>
    <xf numFmtId="2" fontId="17" fillId="0" borderId="11" xfId="1" applyNumberFormat="1" applyFont="1" applyBorder="1" applyAlignment="1">
      <alignment horizontal="center" vertical="center"/>
    </xf>
    <xf numFmtId="1" fontId="17" fillId="5" borderId="12" xfId="1" applyNumberFormat="1" applyFont="1" applyFill="1" applyBorder="1" applyAlignment="1">
      <alignment horizontal="left" vertical="center" wrapText="1"/>
    </xf>
    <xf numFmtId="43" fontId="14" fillId="11" borderId="21" xfId="4" applyFont="1" applyFill="1" applyBorder="1" applyAlignment="1">
      <alignment horizontal="center" vertical="center"/>
    </xf>
    <xf numFmtId="165" fontId="14" fillId="11" borderId="21" xfId="4" applyNumberFormat="1" applyFont="1" applyFill="1" applyBorder="1" applyAlignment="1">
      <alignment horizontal="center" vertical="center"/>
    </xf>
    <xf numFmtId="43" fontId="14" fillId="9" borderId="21" xfId="4" applyFont="1" applyFill="1" applyBorder="1" applyAlignment="1">
      <alignment horizontal="center" vertical="center"/>
    </xf>
    <xf numFmtId="0" fontId="1" fillId="0" borderId="0" xfId="1" applyAlignment="1">
      <alignment vertical="center"/>
    </xf>
    <xf numFmtId="0" fontId="9" fillId="0" borderId="1" xfId="1" applyFont="1" applyBorder="1" applyAlignment="1">
      <alignment vertical="center"/>
    </xf>
    <xf numFmtId="0" fontId="9" fillId="3" borderId="1" xfId="1" applyFont="1" applyFill="1" applyBorder="1" applyAlignment="1">
      <alignment horizontal="center" vertical="center"/>
    </xf>
    <xf numFmtId="0" fontId="8" fillId="3" borderId="1" xfId="1" applyFont="1" applyFill="1" applyBorder="1" applyAlignment="1">
      <alignment horizontal="center" vertical="center"/>
    </xf>
    <xf numFmtId="0" fontId="9" fillId="0" borderId="1" xfId="1" applyFont="1" applyBorder="1" applyAlignment="1">
      <alignment horizontal="left" vertical="center"/>
    </xf>
    <xf numFmtId="0" fontId="9" fillId="3" borderId="1" xfId="1" applyFont="1" applyFill="1" applyBorder="1" applyAlignment="1">
      <alignment vertical="center"/>
    </xf>
    <xf numFmtId="2" fontId="9" fillId="0" borderId="1" xfId="1" applyNumberFormat="1" applyFont="1" applyBorder="1" applyAlignment="1">
      <alignment horizontal="center" vertical="center"/>
    </xf>
    <xf numFmtId="2" fontId="8" fillId="3" borderId="1" xfId="1" applyNumberFormat="1" applyFont="1" applyFill="1" applyBorder="1" applyAlignment="1">
      <alignment horizontal="center" vertical="center"/>
    </xf>
    <xf numFmtId="164" fontId="9" fillId="0" borderId="1" xfId="1" applyNumberFormat="1" applyFont="1" applyBorder="1" applyAlignment="1">
      <alignment horizontal="center" vertical="center"/>
    </xf>
    <xf numFmtId="1" fontId="9" fillId="0" borderId="1" xfId="1" applyNumberFormat="1" applyFont="1" applyBorder="1" applyAlignment="1">
      <alignment horizontal="center" vertical="center"/>
    </xf>
    <xf numFmtId="0" fontId="9" fillId="0" borderId="1" xfId="1" quotePrefix="1" applyFont="1" applyBorder="1" applyAlignment="1">
      <alignment horizontal="center" vertical="center"/>
    </xf>
    <xf numFmtId="0" fontId="9" fillId="5" borderId="1" xfId="1" applyFont="1" applyFill="1" applyBorder="1" applyAlignment="1">
      <alignment horizontal="center" vertical="center"/>
    </xf>
    <xf numFmtId="1" fontId="8" fillId="5" borderId="1" xfId="1" applyNumberFormat="1" applyFont="1" applyFill="1" applyBorder="1" applyAlignment="1">
      <alignment horizontal="center" vertical="center"/>
    </xf>
    <xf numFmtId="0" fontId="9" fillId="5" borderId="1" xfId="1" applyFont="1" applyFill="1" applyBorder="1" applyAlignment="1">
      <alignment vertical="center"/>
    </xf>
    <xf numFmtId="0" fontId="9" fillId="0" borderId="1" xfId="1" applyFont="1" applyBorder="1" applyAlignment="1">
      <alignment horizontal="right" vertical="center"/>
    </xf>
    <xf numFmtId="0" fontId="9" fillId="5" borderId="1" xfId="1" quotePrefix="1" applyFont="1" applyFill="1" applyBorder="1" applyAlignment="1">
      <alignment horizontal="center" vertical="center"/>
    </xf>
    <xf numFmtId="164" fontId="7" fillId="4" borderId="12" xfId="1" applyNumberFormat="1" applyFont="1" applyFill="1" applyBorder="1" applyAlignment="1">
      <alignment horizontal="center" vertical="center"/>
    </xf>
    <xf numFmtId="0" fontId="9" fillId="0" borderId="12" xfId="1" applyFont="1" applyBorder="1" applyAlignment="1">
      <alignment horizontal="center" vertical="center"/>
    </xf>
    <xf numFmtId="0" fontId="9" fillId="0" borderId="12" xfId="1" applyFont="1" applyBorder="1" applyAlignment="1">
      <alignment vertical="center"/>
    </xf>
    <xf numFmtId="164" fontId="7" fillId="4" borderId="19" xfId="1" applyNumberFormat="1" applyFont="1" applyFill="1" applyBorder="1" applyAlignment="1">
      <alignment horizontal="center" vertical="center"/>
    </xf>
    <xf numFmtId="0" fontId="9" fillId="0" borderId="11" xfId="1" applyFont="1" applyBorder="1" applyAlignment="1">
      <alignment horizontal="center" vertical="center"/>
    </xf>
    <xf numFmtId="0" fontId="9" fillId="3" borderId="11" xfId="1" applyFont="1" applyFill="1" applyBorder="1" applyAlignment="1">
      <alignment horizontal="center" vertical="center"/>
    </xf>
    <xf numFmtId="0" fontId="8" fillId="3" borderId="11" xfId="1" applyFont="1" applyFill="1" applyBorder="1" applyAlignment="1">
      <alignment horizontal="center" vertical="center"/>
    </xf>
    <xf numFmtId="0" fontId="9" fillId="0" borderId="12" xfId="1" applyFont="1" applyBorder="1" applyAlignment="1">
      <alignment horizontal="left" vertical="center"/>
    </xf>
    <xf numFmtId="0" fontId="9" fillId="0" borderId="11" xfId="1" applyFont="1" applyBorder="1" applyAlignment="1">
      <alignment vertical="center"/>
    </xf>
    <xf numFmtId="0" fontId="10" fillId="3" borderId="1" xfId="1" applyFont="1" applyFill="1" applyBorder="1" applyAlignment="1">
      <alignment horizontal="center" vertical="center"/>
    </xf>
    <xf numFmtId="1" fontId="7" fillId="3" borderId="1" xfId="1" applyNumberFormat="1" applyFont="1" applyFill="1" applyBorder="1" applyAlignment="1">
      <alignment horizontal="center" vertical="center"/>
    </xf>
    <xf numFmtId="2" fontId="7" fillId="3" borderId="1" xfId="1" applyNumberFormat="1" applyFont="1" applyFill="1" applyBorder="1" applyAlignment="1">
      <alignment horizontal="center" vertical="center"/>
    </xf>
    <xf numFmtId="0" fontId="7" fillId="3" borderId="1" xfId="1" applyFont="1" applyFill="1" applyBorder="1" applyAlignment="1">
      <alignment horizontal="center" vertical="center"/>
    </xf>
    <xf numFmtId="0" fontId="7" fillId="3" borderId="1" xfId="1" applyFont="1" applyFill="1" applyBorder="1" applyAlignment="1">
      <alignment vertical="center"/>
    </xf>
    <xf numFmtId="0" fontId="10" fillId="3" borderId="20" xfId="1" applyFont="1" applyFill="1" applyBorder="1" applyAlignment="1">
      <alignment horizontal="center" vertical="center"/>
    </xf>
    <xf numFmtId="0" fontId="7" fillId="3" borderId="20" xfId="1" applyFont="1" applyFill="1" applyBorder="1" applyAlignment="1">
      <alignment horizontal="center" vertical="center"/>
    </xf>
    <xf numFmtId="0" fontId="7" fillId="3" borderId="21" xfId="1" applyFont="1" applyFill="1" applyBorder="1" applyAlignment="1">
      <alignment horizontal="center" vertical="center"/>
    </xf>
    <xf numFmtId="0" fontId="7" fillId="3" borderId="1" xfId="1" quotePrefix="1" applyFont="1" applyFill="1" applyBorder="1" applyAlignment="1">
      <alignment horizontal="center" vertical="center"/>
    </xf>
    <xf numFmtId="0" fontId="7" fillId="6" borderId="1" xfId="1" applyFont="1" applyFill="1" applyBorder="1" applyAlignment="1">
      <alignment horizontal="right" vertical="center"/>
    </xf>
    <xf numFmtId="0" fontId="7" fillId="6" borderId="1" xfId="1" applyFont="1" applyFill="1" applyBorder="1" applyAlignment="1">
      <alignment horizontal="center" vertical="center"/>
    </xf>
    <xf numFmtId="0" fontId="7" fillId="6" borderId="1" xfId="1" quotePrefix="1" applyFont="1" applyFill="1" applyBorder="1" applyAlignment="1">
      <alignment horizontal="center" vertical="center"/>
    </xf>
    <xf numFmtId="0" fontId="7" fillId="6" borderId="1" xfId="1" applyFont="1" applyFill="1" applyBorder="1" applyAlignment="1">
      <alignment vertical="center"/>
    </xf>
    <xf numFmtId="1" fontId="11" fillId="0" borderId="1" xfId="1" applyNumberFormat="1" applyFont="1" applyBorder="1" applyAlignment="1">
      <alignment horizontal="center" vertical="center"/>
    </xf>
    <xf numFmtId="0" fontId="11" fillId="0" borderId="9" xfId="1" applyFont="1" applyBorder="1" applyAlignment="1">
      <alignment horizontal="center" vertical="center"/>
    </xf>
    <xf numFmtId="0" fontId="11" fillId="0" borderId="1" xfId="1" applyFont="1" applyBorder="1" applyAlignment="1">
      <alignment horizontal="center" vertical="center"/>
    </xf>
    <xf numFmtId="1" fontId="21" fillId="0" borderId="1" xfId="1" applyNumberFormat="1" applyFont="1" applyBorder="1" applyAlignment="1">
      <alignment horizontal="center" vertical="center"/>
    </xf>
    <xf numFmtId="0" fontId="21" fillId="0" borderId="1" xfId="1" applyFont="1" applyBorder="1" applyAlignment="1">
      <alignment horizontal="center"/>
    </xf>
    <xf numFmtId="0" fontId="21" fillId="0" borderId="9" xfId="1" applyFont="1" applyBorder="1" applyAlignment="1">
      <alignment horizontal="center" vertical="center"/>
    </xf>
    <xf numFmtId="1" fontId="21" fillId="0" borderId="1" xfId="1" applyNumberFormat="1" applyFont="1" applyBorder="1" applyAlignment="1">
      <alignment horizontal="center" vertical="center" wrapText="1"/>
    </xf>
    <xf numFmtId="0" fontId="19" fillId="0" borderId="1" xfId="1" applyFont="1" applyBorder="1" applyAlignment="1">
      <alignment horizontal="left" vertical="center"/>
    </xf>
    <xf numFmtId="0" fontId="19" fillId="0" borderId="9" xfId="1" applyFont="1" applyBorder="1" applyAlignment="1">
      <alignment horizontal="left" vertical="center"/>
    </xf>
    <xf numFmtId="2" fontId="21" fillId="0" borderId="1" xfId="1" applyNumberFormat="1" applyFont="1" applyBorder="1" applyAlignment="1">
      <alignment horizontal="center"/>
    </xf>
    <xf numFmtId="0" fontId="21" fillId="0" borderId="9" xfId="1" applyFont="1" applyBorder="1" applyAlignment="1">
      <alignment horizontal="center"/>
    </xf>
    <xf numFmtId="0" fontId="21" fillId="3" borderId="1" xfId="1" applyFont="1" applyFill="1" applyBorder="1" applyAlignment="1">
      <alignment horizontal="center"/>
    </xf>
    <xf numFmtId="2" fontId="19" fillId="3" borderId="1" xfId="1" applyNumberFormat="1" applyFont="1" applyFill="1" applyBorder="1" applyAlignment="1">
      <alignment horizontal="center"/>
    </xf>
    <xf numFmtId="0" fontId="21" fillId="3" borderId="9" xfId="1" applyFont="1" applyFill="1" applyBorder="1" applyAlignment="1">
      <alignment horizontal="center"/>
    </xf>
    <xf numFmtId="0" fontId="21" fillId="0" borderId="1" xfId="1" quotePrefix="1" applyFont="1" applyBorder="1" applyAlignment="1">
      <alignment horizontal="center"/>
    </xf>
    <xf numFmtId="1" fontId="19" fillId="0" borderId="1" xfId="1" applyNumberFormat="1" applyFont="1" applyBorder="1" applyAlignment="1">
      <alignment horizontal="center"/>
    </xf>
    <xf numFmtId="0" fontId="21" fillId="3" borderId="1" xfId="1" quotePrefix="1" applyFont="1" applyFill="1" applyBorder="1" applyAlignment="1">
      <alignment horizontal="center"/>
    </xf>
    <xf numFmtId="1" fontId="19" fillId="3" borderId="1" xfId="1" applyNumberFormat="1" applyFont="1" applyFill="1" applyBorder="1" applyAlignment="1">
      <alignment horizontal="center"/>
    </xf>
    <xf numFmtId="0" fontId="13" fillId="12" borderId="11" xfId="0" applyFont="1" applyFill="1" applyBorder="1" applyAlignment="1">
      <alignment horizontal="center" vertical="center" wrapText="1"/>
    </xf>
    <xf numFmtId="0" fontId="16" fillId="12" borderId="11" xfId="2" applyFont="1" applyFill="1" applyBorder="1" applyAlignment="1">
      <alignment horizontal="center" vertical="center" wrapText="1"/>
    </xf>
    <xf numFmtId="43" fontId="16" fillId="0" borderId="1" xfId="4" applyFont="1" applyBorder="1" applyAlignment="1">
      <alignment vertical="center"/>
    </xf>
    <xf numFmtId="3" fontId="0" fillId="0" borderId="1" xfId="0" applyNumberFormat="1" applyBorder="1" applyAlignment="1">
      <alignment horizontal="center" vertical="center"/>
    </xf>
    <xf numFmtId="0" fontId="4" fillId="0" borderId="1" xfId="2" applyBorder="1" applyAlignment="1">
      <alignment horizontal="center" vertical="center"/>
    </xf>
    <xf numFmtId="43" fontId="4" fillId="0" borderId="1" xfId="4" applyFont="1" applyBorder="1" applyAlignment="1">
      <alignment horizontal="center" vertical="center"/>
    </xf>
    <xf numFmtId="1" fontId="17" fillId="0" borderId="11" xfId="1" applyNumberFormat="1" applyFont="1" applyBorder="1" applyAlignment="1">
      <alignment horizontal="left" vertical="center" wrapText="1"/>
    </xf>
    <xf numFmtId="0" fontId="23" fillId="0" borderId="1" xfId="6" applyFont="1" applyBorder="1" applyAlignment="1">
      <alignment horizontal="left" vertical="center" wrapText="1"/>
    </xf>
    <xf numFmtId="0" fontId="14" fillId="12" borderId="2" xfId="0" applyFont="1" applyFill="1" applyBorder="1" applyAlignment="1">
      <alignment horizontal="center" vertical="center"/>
    </xf>
    <xf numFmtId="0" fontId="14" fillId="12" borderId="4" xfId="0" applyFont="1" applyFill="1" applyBorder="1" applyAlignment="1">
      <alignment horizontal="center" vertical="center"/>
    </xf>
    <xf numFmtId="0" fontId="14" fillId="12" borderId="3" xfId="0" applyFont="1" applyFill="1" applyBorder="1" applyAlignment="1">
      <alignment horizontal="center" vertical="center"/>
    </xf>
    <xf numFmtId="0" fontId="16" fillId="0" borderId="1" xfId="2" applyFont="1" applyBorder="1" applyAlignment="1">
      <alignment horizontal="center" vertical="center"/>
    </xf>
    <xf numFmtId="0" fontId="18" fillId="5" borderId="11" xfId="0" applyFont="1" applyFill="1" applyBorder="1" applyAlignment="1">
      <alignment horizontal="center" vertical="center" wrapText="1"/>
    </xf>
    <xf numFmtId="1" fontId="14" fillId="10" borderId="13" xfId="0" applyNumberFormat="1" applyFont="1" applyFill="1" applyBorder="1" applyAlignment="1">
      <alignment horizontal="center" vertical="center"/>
    </xf>
    <xf numFmtId="1" fontId="14" fillId="10" borderId="14" xfId="0" applyNumberFormat="1" applyFont="1" applyFill="1" applyBorder="1" applyAlignment="1">
      <alignment horizontal="center" vertical="center"/>
    </xf>
    <xf numFmtId="1" fontId="14" fillId="10" borderId="15" xfId="0" applyNumberFormat="1" applyFont="1" applyFill="1" applyBorder="1" applyAlignment="1">
      <alignment horizontal="center" vertical="center"/>
    </xf>
    <xf numFmtId="1" fontId="14" fillId="10" borderId="16" xfId="0" applyNumberFormat="1" applyFont="1" applyFill="1" applyBorder="1" applyAlignment="1">
      <alignment horizontal="center" vertical="center"/>
    </xf>
    <xf numFmtId="1" fontId="14" fillId="10" borderId="17" xfId="0" applyNumberFormat="1" applyFont="1" applyFill="1" applyBorder="1" applyAlignment="1">
      <alignment horizontal="center" vertical="center"/>
    </xf>
    <xf numFmtId="1" fontId="14" fillId="10" borderId="18" xfId="0" applyNumberFormat="1" applyFont="1" applyFill="1" applyBorder="1" applyAlignment="1">
      <alignment horizontal="center" vertical="center"/>
    </xf>
    <xf numFmtId="1" fontId="14" fillId="11" borderId="19" xfId="0" applyNumberFormat="1" applyFont="1" applyFill="1" applyBorder="1" applyAlignment="1">
      <alignment horizontal="center" vertical="center" wrapText="1"/>
    </xf>
    <xf numFmtId="1" fontId="14" fillId="11" borderId="20" xfId="0" applyNumberFormat="1" applyFont="1" applyFill="1" applyBorder="1" applyAlignment="1">
      <alignment horizontal="center" vertical="center" wrapText="1"/>
    </xf>
    <xf numFmtId="1" fontId="14" fillId="9" borderId="19" xfId="0" applyNumberFormat="1" applyFont="1" applyFill="1" applyBorder="1" applyAlignment="1">
      <alignment horizontal="center" vertical="center" wrapText="1"/>
    </xf>
    <xf numFmtId="1" fontId="14" fillId="9" borderId="20" xfId="0" applyNumberFormat="1" applyFont="1" applyFill="1" applyBorder="1" applyAlignment="1">
      <alignment horizontal="center" vertical="center" wrapText="1"/>
    </xf>
    <xf numFmtId="0" fontId="7" fillId="4" borderId="1" xfId="1" applyFont="1" applyFill="1" applyBorder="1" applyAlignment="1">
      <alignment horizontal="left" vertical="center"/>
    </xf>
    <xf numFmtId="0" fontId="7" fillId="7" borderId="1" xfId="1" applyFont="1" applyFill="1" applyBorder="1" applyAlignment="1">
      <alignment horizontal="left" vertical="center"/>
    </xf>
    <xf numFmtId="0" fontId="7" fillId="4" borderId="20" xfId="1" applyFont="1" applyFill="1" applyBorder="1" applyAlignment="1">
      <alignment horizontal="left" vertical="center"/>
    </xf>
    <xf numFmtId="0" fontId="7" fillId="4" borderId="21" xfId="1" applyFont="1" applyFill="1" applyBorder="1" applyAlignment="1">
      <alignment horizontal="left" vertical="center"/>
    </xf>
    <xf numFmtId="0" fontId="7" fillId="4" borderId="12" xfId="1" applyFont="1" applyFill="1" applyBorder="1" applyAlignment="1">
      <alignment horizontal="left" vertical="center"/>
    </xf>
    <xf numFmtId="0" fontId="7" fillId="3" borderId="1" xfId="1" applyFont="1" applyFill="1" applyBorder="1" applyAlignment="1">
      <alignment horizontal="center" vertical="center"/>
    </xf>
    <xf numFmtId="0" fontId="7" fillId="3" borderId="19" xfId="1" applyFont="1" applyFill="1" applyBorder="1" applyAlignment="1">
      <alignment horizontal="center" vertical="center"/>
    </xf>
    <xf numFmtId="0" fontId="7" fillId="3" borderId="20" xfId="1" applyFont="1" applyFill="1" applyBorder="1" applyAlignment="1">
      <alignment horizontal="center" vertical="center"/>
    </xf>
    <xf numFmtId="0" fontId="7" fillId="2" borderId="0" xfId="1" applyFont="1" applyFill="1" applyAlignment="1">
      <alignment horizontal="center" vertical="center"/>
    </xf>
    <xf numFmtId="0" fontId="8" fillId="2" borderId="0" xfId="1" applyFont="1" applyFill="1" applyAlignment="1">
      <alignment horizontal="center" vertical="center"/>
    </xf>
    <xf numFmtId="0" fontId="8" fillId="3" borderId="5" xfId="1" applyFont="1" applyFill="1" applyBorder="1" applyAlignment="1">
      <alignment horizontal="center" vertical="center" wrapText="1"/>
    </xf>
    <xf numFmtId="0" fontId="8" fillId="3" borderId="8" xfId="1" applyFont="1" applyFill="1" applyBorder="1" applyAlignment="1">
      <alignment horizontal="center" vertical="center" wrapText="1"/>
    </xf>
    <xf numFmtId="0" fontId="8" fillId="3" borderId="13" xfId="1" applyFont="1" applyFill="1" applyBorder="1" applyAlignment="1">
      <alignment horizontal="center" vertical="center" wrapText="1"/>
    </xf>
    <xf numFmtId="0" fontId="8" fillId="3" borderId="6" xfId="1" applyFont="1" applyFill="1" applyBorder="1" applyAlignment="1">
      <alignment horizontal="center" vertical="center" wrapText="1"/>
    </xf>
    <xf numFmtId="0" fontId="8" fillId="3" borderId="1" xfId="1" applyFont="1" applyFill="1" applyBorder="1" applyAlignment="1">
      <alignment horizontal="center" vertical="center" wrapText="1"/>
    </xf>
    <xf numFmtId="0" fontId="8" fillId="3" borderId="14" xfId="1" applyFont="1" applyFill="1" applyBorder="1" applyAlignment="1">
      <alignment horizontal="center" vertical="center" wrapText="1"/>
    </xf>
    <xf numFmtId="0" fontId="8" fillId="3" borderId="7" xfId="1" applyFont="1" applyFill="1" applyBorder="1" applyAlignment="1">
      <alignment horizontal="center" vertical="center" wrapText="1"/>
    </xf>
    <xf numFmtId="0" fontId="8" fillId="3" borderId="9" xfId="1" applyFont="1" applyFill="1" applyBorder="1" applyAlignment="1">
      <alignment horizontal="center" vertical="center" wrapText="1"/>
    </xf>
    <xf numFmtId="0" fontId="8" fillId="3" borderId="15" xfId="1" applyFont="1" applyFill="1" applyBorder="1" applyAlignment="1">
      <alignment horizontal="center" vertical="center" wrapText="1"/>
    </xf>
    <xf numFmtId="0" fontId="12" fillId="4" borderId="1" xfId="1" applyFont="1" applyFill="1" applyBorder="1" applyAlignment="1">
      <alignment horizontal="left"/>
    </xf>
    <xf numFmtId="0" fontId="12" fillId="4" borderId="9" xfId="1" applyFont="1" applyFill="1" applyBorder="1" applyAlignment="1">
      <alignment horizontal="left"/>
    </xf>
    <xf numFmtId="0" fontId="12" fillId="3" borderId="10" xfId="1" applyFont="1" applyFill="1" applyBorder="1" applyAlignment="1">
      <alignment horizontal="center"/>
    </xf>
    <xf numFmtId="0" fontId="12" fillId="3" borderId="3" xfId="1" applyFont="1" applyFill="1" applyBorder="1" applyAlignment="1">
      <alignment horizontal="center"/>
    </xf>
    <xf numFmtId="0" fontId="12" fillId="8" borderId="0" xfId="1" applyFont="1" applyFill="1" applyAlignment="1">
      <alignment horizontal="center" vertical="center"/>
    </xf>
    <xf numFmtId="0" fontId="12" fillId="4" borderId="1" xfId="1" applyFont="1" applyFill="1" applyBorder="1" applyAlignment="1">
      <alignment horizontal="left" vertical="center"/>
    </xf>
    <xf numFmtId="0" fontId="12" fillId="4" borderId="9" xfId="1" applyFont="1" applyFill="1" applyBorder="1" applyAlignment="1">
      <alignment horizontal="left" vertical="center"/>
    </xf>
    <xf numFmtId="2" fontId="21" fillId="0" borderId="2" xfId="1" applyNumberFormat="1" applyFont="1" applyBorder="1" applyAlignment="1">
      <alignment horizontal="center"/>
    </xf>
    <xf numFmtId="2" fontId="21" fillId="0" borderId="3" xfId="1" applyNumberFormat="1" applyFont="1" applyBorder="1" applyAlignment="1">
      <alignment horizontal="center"/>
    </xf>
    <xf numFmtId="1" fontId="17" fillId="0" borderId="5" xfId="1" applyNumberFormat="1" applyFont="1" applyBorder="1" applyAlignment="1">
      <alignment horizontal="center" vertical="center"/>
    </xf>
    <xf numFmtId="1" fontId="17" fillId="0" borderId="6" xfId="1" applyNumberFormat="1" applyFont="1" applyBorder="1" applyAlignment="1">
      <alignment horizontal="left" vertical="center" wrapText="1"/>
    </xf>
    <xf numFmtId="1" fontId="17" fillId="0" borderId="6" xfId="1" applyNumberFormat="1" applyFont="1" applyBorder="1" applyAlignment="1">
      <alignment horizontal="center" vertical="center"/>
    </xf>
    <xf numFmtId="2" fontId="17" fillId="0" borderId="6" xfId="1" applyNumberFormat="1" applyFont="1" applyBorder="1" applyAlignment="1">
      <alignment horizontal="center" vertical="center"/>
    </xf>
    <xf numFmtId="165" fontId="17" fillId="0" borderId="7" xfId="4" applyNumberFormat="1" applyFont="1" applyBorder="1" applyAlignment="1">
      <alignment horizontal="center" vertical="center"/>
    </xf>
    <xf numFmtId="1" fontId="17" fillId="0" borderId="8" xfId="1" applyNumberFormat="1" applyFont="1" applyBorder="1" applyAlignment="1">
      <alignment horizontal="center" vertical="center"/>
    </xf>
    <xf numFmtId="165" fontId="17" fillId="0" borderId="9" xfId="4" applyNumberFormat="1" applyFont="1" applyBorder="1" applyAlignment="1">
      <alignment horizontal="center" vertical="center"/>
    </xf>
    <xf numFmtId="165" fontId="17" fillId="0" borderId="23" xfId="4" applyNumberFormat="1" applyFont="1" applyBorder="1" applyAlignment="1">
      <alignment horizontal="center" vertical="center"/>
    </xf>
    <xf numFmtId="1" fontId="17" fillId="0" borderId="24" xfId="1" applyNumberFormat="1" applyFont="1" applyBorder="1" applyAlignment="1">
      <alignment horizontal="center" vertical="center"/>
    </xf>
    <xf numFmtId="165" fontId="17" fillId="0" borderId="25" xfId="4" applyNumberFormat="1" applyFont="1" applyBorder="1" applyAlignment="1">
      <alignment horizontal="center" vertical="center"/>
    </xf>
    <xf numFmtId="0" fontId="18" fillId="5" borderId="5" xfId="0" applyFont="1" applyFill="1" applyBorder="1" applyAlignment="1">
      <alignment horizontal="center" vertical="center" wrapText="1"/>
    </xf>
    <xf numFmtId="0" fontId="18" fillId="5" borderId="6" xfId="0" applyFont="1" applyFill="1" applyBorder="1" applyAlignment="1">
      <alignment horizontal="center" vertical="center" wrapText="1"/>
    </xf>
    <xf numFmtId="0" fontId="18" fillId="5" borderId="7" xfId="0" applyFont="1" applyFill="1" applyBorder="1" applyAlignment="1">
      <alignment horizontal="center" vertical="center" wrapText="1"/>
    </xf>
    <xf numFmtId="0" fontId="18" fillId="5" borderId="22" xfId="0" applyFont="1" applyFill="1" applyBorder="1" applyAlignment="1">
      <alignment horizontal="center" vertical="center" wrapText="1"/>
    </xf>
    <xf numFmtId="0" fontId="18" fillId="5" borderId="23" xfId="0" applyFont="1" applyFill="1" applyBorder="1" applyAlignment="1">
      <alignment horizontal="center" vertical="center" wrapText="1"/>
    </xf>
    <xf numFmtId="1" fontId="17" fillId="0" borderId="13" xfId="1" applyNumberFormat="1" applyFont="1" applyBorder="1" applyAlignment="1">
      <alignment horizontal="center" vertical="center"/>
    </xf>
    <xf numFmtId="1" fontId="17" fillId="0" borderId="14" xfId="1" applyNumberFormat="1" applyFont="1" applyBorder="1" applyAlignment="1">
      <alignment horizontal="center" vertical="center"/>
    </xf>
    <xf numFmtId="2" fontId="17" fillId="0" borderId="14" xfId="1" applyNumberFormat="1" applyFont="1" applyBorder="1" applyAlignment="1">
      <alignment horizontal="center" vertical="center"/>
    </xf>
    <xf numFmtId="165" fontId="17" fillId="0" borderId="15" xfId="4" applyNumberFormat="1" applyFont="1" applyBorder="1" applyAlignment="1">
      <alignment horizontal="center" vertical="center"/>
    </xf>
    <xf numFmtId="1" fontId="17" fillId="0" borderId="14" xfId="1" applyNumberFormat="1" applyFont="1" applyBorder="1" applyAlignment="1">
      <alignment horizontal="left" vertical="center"/>
    </xf>
  </cellXfs>
  <cellStyles count="7">
    <cellStyle name="Comma" xfId="4" builtinId="3"/>
    <cellStyle name="Normal" xfId="0" builtinId="0"/>
    <cellStyle name="Normal 18" xfId="5" xr:uid="{85CB82DB-830C-4ADC-9DCD-257AD46166A0}"/>
    <cellStyle name="Normal 19" xfId="6" xr:uid="{43468401-1532-472C-8D70-85BBB12BC4EE}"/>
    <cellStyle name="Normal 2" xfId="1" xr:uid="{00000000-0005-0000-0000-000002000000}"/>
    <cellStyle name="Normal 2 2" xfId="3" xr:uid="{00000000-0005-0000-0000-000003000000}"/>
    <cellStyle name="Normal 3" xfId="2"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152400</xdr:colOff>
      <xdr:row>0</xdr:row>
      <xdr:rowOff>66675</xdr:rowOff>
    </xdr:from>
    <xdr:to>
      <xdr:col>5</xdr:col>
      <xdr:colOff>869950</xdr:colOff>
      <xdr:row>1</xdr:row>
      <xdr:rowOff>447675</xdr:rowOff>
    </xdr:to>
    <xdr:pic>
      <xdr:nvPicPr>
        <xdr:cNvPr id="2" name="Pictur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10375" y="66675"/>
          <a:ext cx="717550" cy="590550"/>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G4"/>
  <sheetViews>
    <sheetView zoomScaleNormal="100" zoomScaleSheetLayoutView="100" workbookViewId="0">
      <selection sqref="A1:E1"/>
    </sheetView>
  </sheetViews>
  <sheetFormatPr defaultColWidth="9.140625" defaultRowHeight="12.75" x14ac:dyDescent="0.2"/>
  <cols>
    <col min="1" max="1" width="6" style="5" customWidth="1"/>
    <col min="2" max="2" width="60" style="5" customWidth="1"/>
    <col min="3" max="3" width="29" style="5" customWidth="1"/>
    <col min="4" max="4" width="19.85546875" style="5" customWidth="1"/>
    <col min="5" max="5" width="22.5703125" style="5" customWidth="1"/>
    <col min="6" max="7" width="15.28515625" style="5" customWidth="1"/>
    <col min="8" max="8" width="9.140625" style="5"/>
    <col min="9" max="9" width="9.85546875" style="5" bestFit="1" customWidth="1"/>
    <col min="10" max="16384" width="9.140625" style="5"/>
  </cols>
  <sheetData>
    <row r="1" spans="1:5" ht="23.45" customHeight="1" x14ac:dyDescent="0.2">
      <c r="A1" s="114" t="s">
        <v>101</v>
      </c>
      <c r="B1" s="115"/>
      <c r="C1" s="115"/>
      <c r="D1" s="115"/>
      <c r="E1" s="116"/>
    </row>
    <row r="2" spans="1:5" ht="29.1" customHeight="1" x14ac:dyDescent="0.2">
      <c r="A2" s="32" t="s">
        <v>80</v>
      </c>
      <c r="B2" s="32" t="s">
        <v>81</v>
      </c>
      <c r="C2" s="106" t="s">
        <v>99</v>
      </c>
      <c r="D2" s="107" t="s">
        <v>84</v>
      </c>
      <c r="E2" s="107" t="s">
        <v>85</v>
      </c>
    </row>
    <row r="3" spans="1:5" ht="33.6" customHeight="1" x14ac:dyDescent="0.2">
      <c r="A3" s="30">
        <v>1</v>
      </c>
      <c r="B3" s="36" t="s">
        <v>100</v>
      </c>
      <c r="C3" s="109">
        <f>'Budget -Pour Flush Latrine'!F31</f>
        <v>0</v>
      </c>
      <c r="D3" s="110">
        <v>20</v>
      </c>
      <c r="E3" s="111">
        <f>C3*D3</f>
        <v>0</v>
      </c>
    </row>
    <row r="4" spans="1:5" ht="28.5" customHeight="1" x14ac:dyDescent="0.2">
      <c r="A4" s="117" t="s">
        <v>85</v>
      </c>
      <c r="B4" s="117"/>
      <c r="C4" s="117"/>
      <c r="D4" s="117"/>
      <c r="E4" s="108">
        <f>E3</f>
        <v>0</v>
      </c>
    </row>
  </sheetData>
  <mergeCells count="2">
    <mergeCell ref="A1:E1"/>
    <mergeCell ref="A4:D4"/>
  </mergeCells>
  <pageMargins left="0.7" right="0.52" top="0.75" bottom="0.75" header="0.3" footer="0.3"/>
  <pageSetup scale="85" orientation="landscape"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G31"/>
  <sheetViews>
    <sheetView tabSelected="1" view="pageBreakPreview" topLeftCell="A15" zoomScaleSheetLayoutView="100" workbookViewId="0">
      <selection activeCell="B16" sqref="B16"/>
    </sheetView>
  </sheetViews>
  <sheetFormatPr defaultColWidth="9.140625" defaultRowHeight="16.5" x14ac:dyDescent="0.25"/>
  <cols>
    <col min="1" max="1" width="6.140625" style="6" customWidth="1"/>
    <col min="2" max="2" width="85.28515625" style="6" customWidth="1"/>
    <col min="3" max="3" width="10.140625" style="6" customWidth="1"/>
    <col min="4" max="4" width="11.28515625" style="6" bestFit="1" customWidth="1"/>
    <col min="5" max="5" width="8.85546875" style="6" bestFit="1" customWidth="1"/>
    <col min="6" max="6" width="14.5703125" style="6" customWidth="1"/>
    <col min="7" max="16384" width="9.140625" style="6"/>
  </cols>
  <sheetData>
    <row r="1" spans="1:7" x14ac:dyDescent="0.25">
      <c r="A1" s="167" t="s">
        <v>109</v>
      </c>
      <c r="B1" s="168"/>
      <c r="C1" s="168"/>
      <c r="D1" s="168"/>
      <c r="E1" s="168"/>
      <c r="F1" s="169"/>
    </row>
    <row r="2" spans="1:7" ht="39" customHeight="1" thickBot="1" x14ac:dyDescent="0.3">
      <c r="A2" s="170"/>
      <c r="B2" s="118"/>
      <c r="C2" s="118"/>
      <c r="D2" s="118"/>
      <c r="E2" s="118"/>
      <c r="F2" s="171"/>
    </row>
    <row r="3" spans="1:7" ht="45" x14ac:dyDescent="0.25">
      <c r="A3" s="41" t="s">
        <v>50</v>
      </c>
      <c r="B3" s="42" t="s">
        <v>0</v>
      </c>
      <c r="C3" s="42" t="s">
        <v>2</v>
      </c>
      <c r="D3" s="42" t="s">
        <v>40</v>
      </c>
      <c r="E3" s="42" t="s">
        <v>39</v>
      </c>
      <c r="F3" s="43" t="s">
        <v>38</v>
      </c>
    </row>
    <row r="4" spans="1:7" ht="21.95" customHeight="1" thickBot="1" x14ac:dyDescent="0.3">
      <c r="A4" s="119" t="s">
        <v>97</v>
      </c>
      <c r="B4" s="120"/>
      <c r="C4" s="120"/>
      <c r="D4" s="120"/>
      <c r="E4" s="120"/>
      <c r="F4" s="121"/>
    </row>
    <row r="5" spans="1:7" x14ac:dyDescent="0.25">
      <c r="A5" s="165">
        <v>1</v>
      </c>
      <c r="B5" s="39" t="s">
        <v>103</v>
      </c>
      <c r="C5" s="38" t="s">
        <v>5</v>
      </c>
      <c r="D5" s="40">
        <f>'Qty  sheet of PFL Latrine'!G10</f>
        <v>50.25</v>
      </c>
      <c r="E5" s="38"/>
      <c r="F5" s="166">
        <f>E5*D5</f>
        <v>0</v>
      </c>
    </row>
    <row r="6" spans="1:7" x14ac:dyDescent="0.25">
      <c r="A6" s="162">
        <v>2</v>
      </c>
      <c r="B6" s="34" t="s">
        <v>104</v>
      </c>
      <c r="C6" s="33" t="s">
        <v>5</v>
      </c>
      <c r="D6" s="37">
        <f>'Qty  sheet of PFL Latrine'!G16</f>
        <v>15.600000000000001</v>
      </c>
      <c r="E6" s="33"/>
      <c r="F6" s="163">
        <f t="shared" ref="F6:F22" si="0">E6*D6</f>
        <v>0</v>
      </c>
    </row>
    <row r="7" spans="1:7" x14ac:dyDescent="0.25">
      <c r="A7" s="162">
        <v>3</v>
      </c>
      <c r="B7" s="34" t="s">
        <v>105</v>
      </c>
      <c r="C7" s="33" t="s">
        <v>5</v>
      </c>
      <c r="D7" s="37">
        <f>'Qty  sheet of PFL Latrine'!G23</f>
        <v>17.447833333333332</v>
      </c>
      <c r="E7" s="33"/>
      <c r="F7" s="163">
        <f t="shared" si="0"/>
        <v>0</v>
      </c>
    </row>
    <row r="8" spans="1:7" ht="78.75" x14ac:dyDescent="0.25">
      <c r="A8" s="162">
        <v>4</v>
      </c>
      <c r="B8" s="34" t="s">
        <v>98</v>
      </c>
      <c r="C8" s="33" t="s">
        <v>5</v>
      </c>
      <c r="D8" s="37">
        <f>'Qty  sheet of PFL Latrine'!G38</f>
        <v>107.24</v>
      </c>
      <c r="E8" s="33"/>
      <c r="F8" s="163">
        <f t="shared" si="0"/>
        <v>0</v>
      </c>
    </row>
    <row r="9" spans="1:7" x14ac:dyDescent="0.25">
      <c r="A9" s="162">
        <v>5</v>
      </c>
      <c r="B9" s="113" t="s">
        <v>112</v>
      </c>
      <c r="C9" s="33" t="s">
        <v>90</v>
      </c>
      <c r="D9" s="37">
        <f>'Qty  sheet of PFL Latrine'!G40</f>
        <v>49</v>
      </c>
      <c r="E9" s="33"/>
      <c r="F9" s="163">
        <f t="shared" si="0"/>
        <v>0</v>
      </c>
      <c r="G9" s="14"/>
    </row>
    <row r="10" spans="1:7" x14ac:dyDescent="0.25">
      <c r="A10" s="162">
        <v>6</v>
      </c>
      <c r="B10" s="34" t="s">
        <v>37</v>
      </c>
      <c r="C10" s="33" t="s">
        <v>5</v>
      </c>
      <c r="D10" s="37">
        <f>'Qty  sheet of PFL Latrine'!G43</f>
        <v>45</v>
      </c>
      <c r="E10" s="33"/>
      <c r="F10" s="163">
        <f t="shared" si="0"/>
        <v>0</v>
      </c>
    </row>
    <row r="11" spans="1:7" x14ac:dyDescent="0.25">
      <c r="A11" s="162">
        <v>7</v>
      </c>
      <c r="B11" s="34" t="s">
        <v>91</v>
      </c>
      <c r="C11" s="33" t="s">
        <v>18</v>
      </c>
      <c r="D11" s="37">
        <f>'Qty  sheet of PFL Latrine'!G57</f>
        <v>359.37</v>
      </c>
      <c r="E11" s="33"/>
      <c r="F11" s="163">
        <f t="shared" si="0"/>
        <v>0</v>
      </c>
      <c r="G11" s="14"/>
    </row>
    <row r="12" spans="1:7" ht="47.25" x14ac:dyDescent="0.25">
      <c r="A12" s="162">
        <v>8</v>
      </c>
      <c r="B12" s="34" t="s">
        <v>94</v>
      </c>
      <c r="C12" s="33" t="s">
        <v>18</v>
      </c>
      <c r="D12" s="37">
        <f>'Qty  sheet of PFL Latrine'!G61</f>
        <v>13.5</v>
      </c>
      <c r="E12" s="33"/>
      <c r="F12" s="163">
        <f t="shared" si="0"/>
        <v>0</v>
      </c>
    </row>
    <row r="13" spans="1:7" ht="31.5" x14ac:dyDescent="0.25">
      <c r="A13" s="162">
        <v>9</v>
      </c>
      <c r="B13" s="34" t="s">
        <v>92</v>
      </c>
      <c r="C13" s="33" t="s">
        <v>89</v>
      </c>
      <c r="D13" s="37">
        <v>1</v>
      </c>
      <c r="E13" s="33"/>
      <c r="F13" s="163">
        <f t="shared" si="0"/>
        <v>0</v>
      </c>
    </row>
    <row r="14" spans="1:7" ht="47.25" x14ac:dyDescent="0.25">
      <c r="A14" s="162">
        <v>10</v>
      </c>
      <c r="B14" s="34" t="s">
        <v>68</v>
      </c>
      <c r="C14" s="33" t="s">
        <v>18</v>
      </c>
      <c r="D14" s="37">
        <f>'Qty  sheet of PFL Latrine'!G72</f>
        <v>375.5</v>
      </c>
      <c r="E14" s="33"/>
      <c r="F14" s="163">
        <f t="shared" si="0"/>
        <v>0</v>
      </c>
    </row>
    <row r="15" spans="1:7" ht="31.5" x14ac:dyDescent="0.25">
      <c r="A15" s="162">
        <v>11</v>
      </c>
      <c r="B15" s="34" t="s">
        <v>106</v>
      </c>
      <c r="C15" s="33" t="s">
        <v>33</v>
      </c>
      <c r="D15" s="37">
        <v>1</v>
      </c>
      <c r="E15" s="33"/>
      <c r="F15" s="163">
        <f t="shared" si="0"/>
        <v>0</v>
      </c>
    </row>
    <row r="16" spans="1:7" ht="31.5" x14ac:dyDescent="0.25">
      <c r="A16" s="162">
        <v>12</v>
      </c>
      <c r="B16" s="34" t="s">
        <v>65</v>
      </c>
      <c r="C16" s="33" t="s">
        <v>32</v>
      </c>
      <c r="D16" s="37">
        <v>13</v>
      </c>
      <c r="E16" s="33"/>
      <c r="F16" s="163">
        <f t="shared" si="0"/>
        <v>0</v>
      </c>
    </row>
    <row r="17" spans="1:6" ht="31.5" x14ac:dyDescent="0.25">
      <c r="A17" s="162">
        <v>13</v>
      </c>
      <c r="B17" s="34" t="s">
        <v>67</v>
      </c>
      <c r="C17" s="33" t="s">
        <v>32</v>
      </c>
      <c r="D17" s="37">
        <v>13</v>
      </c>
      <c r="E17" s="33"/>
      <c r="F17" s="163">
        <f t="shared" si="0"/>
        <v>0</v>
      </c>
    </row>
    <row r="18" spans="1:6" ht="31.5" x14ac:dyDescent="0.25">
      <c r="A18" s="162">
        <v>14</v>
      </c>
      <c r="B18" s="34" t="s">
        <v>70</v>
      </c>
      <c r="C18" s="33" t="s">
        <v>33</v>
      </c>
      <c r="D18" s="37">
        <v>1</v>
      </c>
      <c r="E18" s="33"/>
      <c r="F18" s="163">
        <f t="shared" si="0"/>
        <v>0</v>
      </c>
    </row>
    <row r="19" spans="1:6" ht="17.25" thickBot="1" x14ac:dyDescent="0.3">
      <c r="A19" s="172">
        <v>15</v>
      </c>
      <c r="B19" s="176" t="s">
        <v>107</v>
      </c>
      <c r="C19" s="173" t="s">
        <v>33</v>
      </c>
      <c r="D19" s="174">
        <v>1</v>
      </c>
      <c r="E19" s="173"/>
      <c r="F19" s="175">
        <f t="shared" si="0"/>
        <v>0</v>
      </c>
    </row>
    <row r="20" spans="1:6" ht="31.5" x14ac:dyDescent="0.25">
      <c r="A20" s="157">
        <v>16</v>
      </c>
      <c r="B20" s="158" t="s">
        <v>66</v>
      </c>
      <c r="C20" s="159" t="s">
        <v>32</v>
      </c>
      <c r="D20" s="160">
        <v>10</v>
      </c>
      <c r="E20" s="159"/>
      <c r="F20" s="161">
        <f t="shared" si="0"/>
        <v>0</v>
      </c>
    </row>
    <row r="21" spans="1:6" ht="31.5" x14ac:dyDescent="0.25">
      <c r="A21" s="162">
        <v>17</v>
      </c>
      <c r="B21" s="34" t="s">
        <v>71</v>
      </c>
      <c r="C21" s="33" t="s">
        <v>32</v>
      </c>
      <c r="D21" s="37">
        <v>13</v>
      </c>
      <c r="E21" s="33"/>
      <c r="F21" s="163">
        <f t="shared" si="0"/>
        <v>0</v>
      </c>
    </row>
    <row r="22" spans="1:6" ht="63.75" thickBot="1" x14ac:dyDescent="0.3">
      <c r="A22" s="162">
        <v>18</v>
      </c>
      <c r="B22" s="112" t="s">
        <v>108</v>
      </c>
      <c r="C22" s="44" t="s">
        <v>33</v>
      </c>
      <c r="D22" s="45">
        <v>1</v>
      </c>
      <c r="E22" s="44"/>
      <c r="F22" s="164">
        <f t="shared" si="0"/>
        <v>0</v>
      </c>
    </row>
    <row r="23" spans="1:6" ht="20.100000000000001" customHeight="1" thickBot="1" x14ac:dyDescent="0.3">
      <c r="A23" s="125" t="s">
        <v>75</v>
      </c>
      <c r="B23" s="126"/>
      <c r="C23" s="126"/>
      <c r="D23" s="126"/>
      <c r="E23" s="126"/>
      <c r="F23" s="47">
        <f>SUM(F5:F22)</f>
        <v>0</v>
      </c>
    </row>
    <row r="24" spans="1:6" ht="17.45" customHeight="1" thickBot="1" x14ac:dyDescent="0.3">
      <c r="A24" s="122" t="s">
        <v>78</v>
      </c>
      <c r="B24" s="123"/>
      <c r="C24" s="123"/>
      <c r="D24" s="123"/>
      <c r="E24" s="123"/>
      <c r="F24" s="124"/>
    </row>
    <row r="25" spans="1:6" x14ac:dyDescent="0.25">
      <c r="A25" s="165">
        <v>1</v>
      </c>
      <c r="B25" s="46" t="s">
        <v>95</v>
      </c>
      <c r="C25" s="38" t="s">
        <v>5</v>
      </c>
      <c r="D25" s="40">
        <f>'Septic tank'!G5</f>
        <v>102.5745175</v>
      </c>
      <c r="E25" s="38"/>
      <c r="F25" s="166">
        <f>E25*D25</f>
        <v>0</v>
      </c>
    </row>
    <row r="26" spans="1:6" x14ac:dyDescent="0.25">
      <c r="A26" s="162">
        <v>2</v>
      </c>
      <c r="B26" s="35" t="s">
        <v>69</v>
      </c>
      <c r="C26" s="33" t="s">
        <v>5</v>
      </c>
      <c r="D26" s="37">
        <f>'Septic tank'!G9</f>
        <v>4.8111875</v>
      </c>
      <c r="E26" s="33"/>
      <c r="F26" s="163">
        <f t="shared" ref="F26:F29" si="1">E26*D26</f>
        <v>0</v>
      </c>
    </row>
    <row r="27" spans="1:6" ht="47.45" customHeight="1" x14ac:dyDescent="0.25">
      <c r="A27" s="162">
        <v>3</v>
      </c>
      <c r="B27" s="35" t="s">
        <v>96</v>
      </c>
      <c r="C27" s="33" t="s">
        <v>33</v>
      </c>
      <c r="D27" s="37">
        <v>2</v>
      </c>
      <c r="E27" s="33"/>
      <c r="F27" s="163">
        <f t="shared" si="1"/>
        <v>0</v>
      </c>
    </row>
    <row r="28" spans="1:6" ht="48" customHeight="1" x14ac:dyDescent="0.25">
      <c r="A28" s="162">
        <v>4</v>
      </c>
      <c r="B28" s="35" t="s">
        <v>93</v>
      </c>
      <c r="C28" s="33" t="s">
        <v>33</v>
      </c>
      <c r="D28" s="37">
        <v>2</v>
      </c>
      <c r="E28" s="33"/>
      <c r="F28" s="163">
        <f t="shared" si="1"/>
        <v>0</v>
      </c>
    </row>
    <row r="29" spans="1:6" ht="32.25" thickBot="1" x14ac:dyDescent="0.3">
      <c r="A29" s="162">
        <v>5</v>
      </c>
      <c r="B29" s="35" t="s">
        <v>74</v>
      </c>
      <c r="C29" s="33" t="s">
        <v>33</v>
      </c>
      <c r="D29" s="37">
        <v>2</v>
      </c>
      <c r="E29" s="33"/>
      <c r="F29" s="163">
        <f t="shared" si="1"/>
        <v>0</v>
      </c>
    </row>
    <row r="30" spans="1:6" ht="23.45" customHeight="1" thickBot="1" x14ac:dyDescent="0.3">
      <c r="A30" s="125" t="s">
        <v>76</v>
      </c>
      <c r="B30" s="126"/>
      <c r="C30" s="126"/>
      <c r="D30" s="126"/>
      <c r="E30" s="126"/>
      <c r="F30" s="48">
        <f>SUM(F25:F29)</f>
        <v>0</v>
      </c>
    </row>
    <row r="31" spans="1:6" s="7" customFormat="1" ht="29.25" customHeight="1" thickBot="1" x14ac:dyDescent="0.3">
      <c r="A31" s="127" t="s">
        <v>77</v>
      </c>
      <c r="B31" s="128"/>
      <c r="C31" s="128"/>
      <c r="D31" s="128"/>
      <c r="E31" s="128"/>
      <c r="F31" s="49">
        <f>F30+F23</f>
        <v>0</v>
      </c>
    </row>
  </sheetData>
  <mergeCells count="6">
    <mergeCell ref="A31:E31"/>
    <mergeCell ref="A1:F2"/>
    <mergeCell ref="A4:F4"/>
    <mergeCell ref="A24:F24"/>
    <mergeCell ref="A23:E23"/>
    <mergeCell ref="A30:E30"/>
  </mergeCells>
  <pageMargins left="0.7" right="0.7" top="0.75" bottom="0.75" header="0.3" footer="0.3"/>
  <pageSetup scale="89" fitToHeight="0" orientation="landscape" horizontalDpi="4294967295" verticalDpi="4294967295" r:id="rId1"/>
  <rowBreaks count="1" manualBreakCount="1">
    <brk id="19"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A1:AZ74"/>
  <sheetViews>
    <sheetView zoomScale="64" zoomScaleNormal="64" workbookViewId="0">
      <pane ySplit="5" topLeftCell="A74" activePane="bottomLeft" state="frozen"/>
      <selection activeCell="D1" sqref="D1"/>
      <selection pane="bottomLeft" activeCell="B53" sqref="B53"/>
    </sheetView>
  </sheetViews>
  <sheetFormatPr defaultColWidth="9.140625" defaultRowHeight="12.75" x14ac:dyDescent="0.2"/>
  <cols>
    <col min="1" max="1" width="7.5703125" style="1" customWidth="1"/>
    <col min="2" max="2" width="68.42578125" style="1" customWidth="1"/>
    <col min="3" max="3" width="9.28515625" style="1" bestFit="1" customWidth="1"/>
    <col min="4" max="4" width="11" style="1" customWidth="1"/>
    <col min="5" max="5" width="9.28515625" style="1" bestFit="1" customWidth="1"/>
    <col min="6" max="6" width="13.85546875" style="1" customWidth="1"/>
    <col min="7" max="7" width="12.28515625" style="1" customWidth="1"/>
    <col min="8" max="8" width="7.7109375" style="1" customWidth="1"/>
    <col min="9" max="16384" width="9.140625" style="1"/>
  </cols>
  <sheetData>
    <row r="1" spans="1:52" ht="45.95" customHeight="1" thickBot="1" x14ac:dyDescent="0.25">
      <c r="A1" s="137" t="s">
        <v>102</v>
      </c>
      <c r="B1" s="138"/>
      <c r="C1" s="138"/>
      <c r="D1" s="138"/>
      <c r="E1" s="138"/>
      <c r="F1" s="138"/>
      <c r="G1" s="138"/>
      <c r="H1" s="138"/>
    </row>
    <row r="2" spans="1:52" s="2" customFormat="1" ht="22.15" customHeight="1" x14ac:dyDescent="0.2">
      <c r="A2" s="139" t="s">
        <v>50</v>
      </c>
      <c r="B2" s="142" t="s">
        <v>0</v>
      </c>
      <c r="C2" s="142" t="s">
        <v>51</v>
      </c>
      <c r="D2" s="142" t="s">
        <v>52</v>
      </c>
      <c r="E2" s="142" t="s">
        <v>57</v>
      </c>
      <c r="F2" s="142" t="s">
        <v>58</v>
      </c>
      <c r="G2" s="142" t="s">
        <v>1</v>
      </c>
      <c r="H2" s="145" t="s">
        <v>2</v>
      </c>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row>
    <row r="3" spans="1:52" s="2" customFormat="1" ht="16.5" customHeight="1" x14ac:dyDescent="0.2">
      <c r="A3" s="140"/>
      <c r="B3" s="143"/>
      <c r="C3" s="143"/>
      <c r="D3" s="143"/>
      <c r="E3" s="143"/>
      <c r="F3" s="143"/>
      <c r="G3" s="143"/>
      <c r="H3" s="146"/>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row>
    <row r="4" spans="1:52" s="2" customFormat="1" ht="16.5" customHeight="1" x14ac:dyDescent="0.2">
      <c r="A4" s="140"/>
      <c r="B4" s="143"/>
      <c r="C4" s="143"/>
      <c r="D4" s="143"/>
      <c r="E4" s="143"/>
      <c r="F4" s="143"/>
      <c r="G4" s="143"/>
      <c r="H4" s="146"/>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row>
    <row r="5" spans="1:52" s="2" customFormat="1" ht="12" customHeight="1" thickBot="1" x14ac:dyDescent="0.25">
      <c r="A5" s="141"/>
      <c r="B5" s="144"/>
      <c r="C5" s="144"/>
      <c r="D5" s="144"/>
      <c r="E5" s="144"/>
      <c r="F5" s="144"/>
      <c r="G5" s="144"/>
      <c r="H5" s="147"/>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row>
    <row r="6" spans="1:52" s="50" customFormat="1" ht="35.1" customHeight="1" thickBot="1" x14ac:dyDescent="0.3">
      <c r="A6" s="69">
        <v>1</v>
      </c>
      <c r="B6" s="131" t="s">
        <v>3</v>
      </c>
      <c r="C6" s="131"/>
      <c r="D6" s="131"/>
      <c r="E6" s="131"/>
      <c r="F6" s="131"/>
      <c r="G6" s="131"/>
      <c r="H6" s="132"/>
    </row>
    <row r="7" spans="1:52" s="50" customFormat="1" ht="35.1" customHeight="1" x14ac:dyDescent="0.25">
      <c r="A7" s="67">
        <v>1.1000000000000001</v>
      </c>
      <c r="B7" s="68" t="s">
        <v>4</v>
      </c>
      <c r="C7" s="67">
        <v>6.5</v>
      </c>
      <c r="D7" s="67">
        <v>1.5</v>
      </c>
      <c r="E7" s="67">
        <v>1.5</v>
      </c>
      <c r="F7" s="67">
        <v>2</v>
      </c>
      <c r="G7" s="67">
        <f>C7*D7*E7*F7</f>
        <v>29.25</v>
      </c>
      <c r="H7" s="68"/>
    </row>
    <row r="8" spans="1:52" s="50" customFormat="1" ht="35.1" customHeight="1" x14ac:dyDescent="0.25">
      <c r="A8" s="9">
        <v>1.2</v>
      </c>
      <c r="B8" s="51" t="s">
        <v>6</v>
      </c>
      <c r="C8" s="9">
        <v>4</v>
      </c>
      <c r="D8" s="9">
        <v>1.5</v>
      </c>
      <c r="E8" s="9">
        <v>1.5</v>
      </c>
      <c r="F8" s="9">
        <v>2</v>
      </c>
      <c r="G8" s="9">
        <f>C8*D8*E8*F8</f>
        <v>18</v>
      </c>
      <c r="H8" s="51"/>
    </row>
    <row r="9" spans="1:52" s="50" customFormat="1" ht="35.1" customHeight="1" x14ac:dyDescent="0.25">
      <c r="A9" s="9">
        <v>1.3</v>
      </c>
      <c r="B9" s="51" t="s">
        <v>45</v>
      </c>
      <c r="C9" s="9">
        <v>3</v>
      </c>
      <c r="D9" s="9">
        <v>1</v>
      </c>
      <c r="E9" s="9">
        <v>0.57999999999999996</v>
      </c>
      <c r="F9" s="9">
        <v>1</v>
      </c>
      <c r="G9" s="9">
        <f>F9*C9</f>
        <v>3</v>
      </c>
      <c r="H9" s="51"/>
    </row>
    <row r="10" spans="1:52" s="50" customFormat="1" ht="35.1" customHeight="1" thickBot="1" x14ac:dyDescent="0.3">
      <c r="A10" s="70"/>
      <c r="B10" s="71" t="s">
        <v>7</v>
      </c>
      <c r="C10" s="71"/>
      <c r="D10" s="71"/>
      <c r="E10" s="71"/>
      <c r="F10" s="71"/>
      <c r="G10" s="72">
        <f>SUM(G7:G9)</f>
        <v>50.25</v>
      </c>
      <c r="H10" s="71" t="s">
        <v>5</v>
      </c>
    </row>
    <row r="11" spans="1:52" s="50" customFormat="1" ht="35.1" customHeight="1" thickBot="1" x14ac:dyDescent="0.3">
      <c r="A11" s="69">
        <v>2</v>
      </c>
      <c r="B11" s="131" t="s">
        <v>8</v>
      </c>
      <c r="C11" s="131"/>
      <c r="D11" s="131"/>
      <c r="E11" s="131"/>
      <c r="F11" s="131"/>
      <c r="G11" s="131"/>
      <c r="H11" s="132"/>
    </row>
    <row r="12" spans="1:52" s="50" customFormat="1" ht="35.1" customHeight="1" x14ac:dyDescent="0.25">
      <c r="A12" s="67">
        <v>2.1</v>
      </c>
      <c r="B12" s="73" t="s">
        <v>4</v>
      </c>
      <c r="C12" s="67">
        <v>6</v>
      </c>
      <c r="D12" s="67">
        <v>1.5</v>
      </c>
      <c r="E12" s="67">
        <v>0.25</v>
      </c>
      <c r="F12" s="67">
        <v>2</v>
      </c>
      <c r="G12" s="67">
        <f>+F12*E12*D12*C12</f>
        <v>4.5</v>
      </c>
      <c r="H12" s="68"/>
    </row>
    <row r="13" spans="1:52" s="50" customFormat="1" ht="35.1" customHeight="1" x14ac:dyDescent="0.25">
      <c r="A13" s="9">
        <v>2.2000000000000002</v>
      </c>
      <c r="B13" s="54" t="s">
        <v>6</v>
      </c>
      <c r="C13" s="9">
        <v>4</v>
      </c>
      <c r="D13" s="9">
        <v>1.5</v>
      </c>
      <c r="E13" s="9">
        <v>0.25</v>
      </c>
      <c r="F13" s="9">
        <v>2</v>
      </c>
      <c r="G13" s="9">
        <f>+F13*E13*D13*C13</f>
        <v>3</v>
      </c>
      <c r="H13" s="51"/>
    </row>
    <row r="14" spans="1:52" s="50" customFormat="1" ht="35.1" customHeight="1" x14ac:dyDescent="0.25">
      <c r="A14" s="9">
        <v>2.2999999999999998</v>
      </c>
      <c r="B14" s="54" t="s">
        <v>53</v>
      </c>
      <c r="C14" s="9">
        <v>5</v>
      </c>
      <c r="D14" s="9">
        <v>4</v>
      </c>
      <c r="E14" s="9">
        <v>0.33</v>
      </c>
      <c r="F14" s="9">
        <v>1</v>
      </c>
      <c r="G14" s="9">
        <f>+F14*E14*D14*C14</f>
        <v>6.6000000000000005</v>
      </c>
      <c r="H14" s="51"/>
    </row>
    <row r="15" spans="1:52" s="50" customFormat="1" ht="35.1" customHeight="1" thickBot="1" x14ac:dyDescent="0.3">
      <c r="A15" s="70">
        <v>2.4</v>
      </c>
      <c r="B15" s="74" t="s">
        <v>54</v>
      </c>
      <c r="C15" s="70">
        <v>3</v>
      </c>
      <c r="D15" s="70">
        <v>1</v>
      </c>
      <c r="E15" s="70">
        <v>0.5</v>
      </c>
      <c r="F15" s="70">
        <v>1</v>
      </c>
      <c r="G15" s="70">
        <f>+F15*E15*D15*C15</f>
        <v>1.5</v>
      </c>
      <c r="H15" s="74"/>
    </row>
    <row r="16" spans="1:52" s="50" customFormat="1" ht="35.1" customHeight="1" thickBot="1" x14ac:dyDescent="0.3">
      <c r="A16" s="135" t="s">
        <v>7</v>
      </c>
      <c r="B16" s="136"/>
      <c r="C16" s="80"/>
      <c r="D16" s="80"/>
      <c r="E16" s="80"/>
      <c r="F16" s="80"/>
      <c r="G16" s="81">
        <f>SUM(G12:G15)</f>
        <v>15.600000000000001</v>
      </c>
      <c r="H16" s="82" t="s">
        <v>5</v>
      </c>
    </row>
    <row r="17" spans="1:8" s="50" customFormat="1" ht="35.1" customHeight="1" x14ac:dyDescent="0.25">
      <c r="A17" s="66">
        <v>3</v>
      </c>
      <c r="B17" s="133" t="s">
        <v>55</v>
      </c>
      <c r="C17" s="133"/>
      <c r="D17" s="133"/>
      <c r="E17" s="133"/>
      <c r="F17" s="133"/>
      <c r="G17" s="133"/>
      <c r="H17" s="133"/>
    </row>
    <row r="18" spans="1:8" s="50" customFormat="1" ht="35.1" customHeight="1" x14ac:dyDescent="0.25">
      <c r="A18" s="9">
        <v>3.1</v>
      </c>
      <c r="B18" s="54" t="s">
        <v>53</v>
      </c>
      <c r="C18" s="9">
        <v>5</v>
      </c>
      <c r="D18" s="9">
        <v>4</v>
      </c>
      <c r="E18" s="9">
        <v>0.25</v>
      </c>
      <c r="F18" s="9">
        <v>1</v>
      </c>
      <c r="G18" s="9">
        <f>+F18*E18*D18*C18</f>
        <v>5</v>
      </c>
      <c r="H18" s="51"/>
    </row>
    <row r="19" spans="1:8" s="50" customFormat="1" ht="35.1" customHeight="1" x14ac:dyDescent="0.25">
      <c r="A19" s="9">
        <v>3.2</v>
      </c>
      <c r="B19" s="54" t="s">
        <v>10</v>
      </c>
      <c r="C19" s="9">
        <v>6.5</v>
      </c>
      <c r="D19" s="9">
        <v>0.75</v>
      </c>
      <c r="E19" s="56">
        <v>0.16600000000000001</v>
      </c>
      <c r="F19" s="56">
        <v>2</v>
      </c>
      <c r="G19" s="56">
        <f>+F19*E19*D19*C19</f>
        <v>1.6185</v>
      </c>
      <c r="H19" s="51"/>
    </row>
    <row r="20" spans="1:8" s="50" customFormat="1" ht="35.1" customHeight="1" x14ac:dyDescent="0.25">
      <c r="A20" s="9">
        <v>3.3</v>
      </c>
      <c r="B20" s="54" t="s">
        <v>11</v>
      </c>
      <c r="C20" s="9">
        <v>4</v>
      </c>
      <c r="D20" s="9">
        <v>0.75</v>
      </c>
      <c r="E20" s="56">
        <v>0.16600000000000001</v>
      </c>
      <c r="F20" s="56">
        <v>2</v>
      </c>
      <c r="G20" s="56">
        <f>+F20*E20*D20*C20</f>
        <v>0.996</v>
      </c>
      <c r="H20" s="51"/>
    </row>
    <row r="21" spans="1:8" s="50" customFormat="1" ht="35.1" customHeight="1" x14ac:dyDescent="0.25">
      <c r="A21" s="9">
        <v>3.4</v>
      </c>
      <c r="B21" s="54" t="s">
        <v>56</v>
      </c>
      <c r="C21" s="9">
        <v>4</v>
      </c>
      <c r="D21" s="9">
        <v>2</v>
      </c>
      <c r="E21" s="9">
        <v>0.5</v>
      </c>
      <c r="F21" s="9">
        <v>1</v>
      </c>
      <c r="G21" s="9">
        <f>+F21*E21*D21*C21</f>
        <v>4</v>
      </c>
      <c r="H21" s="51"/>
    </row>
    <row r="22" spans="1:8" s="50" customFormat="1" ht="35.1" customHeight="1" x14ac:dyDescent="0.25">
      <c r="A22" s="9">
        <v>3.5</v>
      </c>
      <c r="B22" s="54" t="s">
        <v>86</v>
      </c>
      <c r="C22" s="9">
        <v>7</v>
      </c>
      <c r="D22" s="9">
        <v>5</v>
      </c>
      <c r="E22" s="9">
        <f>2/12</f>
        <v>0.16666666666666666</v>
      </c>
      <c r="F22" s="9">
        <v>1</v>
      </c>
      <c r="G22" s="56">
        <f>+F22*E22*D22*C22</f>
        <v>5.833333333333333</v>
      </c>
      <c r="H22" s="51"/>
    </row>
    <row r="23" spans="1:8" s="50" customFormat="1" ht="35.1" customHeight="1" x14ac:dyDescent="0.25">
      <c r="A23" s="9"/>
      <c r="B23" s="78" t="s">
        <v>7</v>
      </c>
      <c r="C23" s="75"/>
      <c r="D23" s="75"/>
      <c r="E23" s="75"/>
      <c r="F23" s="75"/>
      <c r="G23" s="77">
        <f>SUM(G18:G22)</f>
        <v>17.447833333333332</v>
      </c>
      <c r="H23" s="53" t="s">
        <v>5</v>
      </c>
    </row>
    <row r="24" spans="1:8" s="50" customFormat="1" ht="35.1" customHeight="1" x14ac:dyDescent="0.25">
      <c r="A24" s="10">
        <v>4</v>
      </c>
      <c r="B24" s="129" t="s">
        <v>41</v>
      </c>
      <c r="C24" s="129"/>
      <c r="D24" s="129"/>
      <c r="E24" s="129"/>
      <c r="F24" s="129"/>
      <c r="G24" s="129"/>
      <c r="H24" s="129"/>
    </row>
    <row r="25" spans="1:8" s="50" customFormat="1" ht="35.1" customHeight="1" x14ac:dyDescent="0.25">
      <c r="A25" s="9">
        <v>4.0999999999999996</v>
      </c>
      <c r="B25" s="51" t="s">
        <v>87</v>
      </c>
      <c r="C25" s="9">
        <v>6</v>
      </c>
      <c r="D25" s="9">
        <v>1.5</v>
      </c>
      <c r="E25" s="9">
        <v>0.5</v>
      </c>
      <c r="F25" s="9">
        <v>2</v>
      </c>
      <c r="G25" s="9">
        <f t="shared" ref="G25:G31" si="0">+F25*E25*D25*C25</f>
        <v>9</v>
      </c>
      <c r="H25" s="51"/>
    </row>
    <row r="26" spans="1:8" s="50" customFormat="1" ht="35.1" customHeight="1" x14ac:dyDescent="0.25">
      <c r="A26" s="9">
        <v>4.2</v>
      </c>
      <c r="B26" s="54" t="s">
        <v>12</v>
      </c>
      <c r="C26" s="9">
        <v>4</v>
      </c>
      <c r="D26" s="9">
        <v>1.5</v>
      </c>
      <c r="E26" s="9">
        <v>0.5</v>
      </c>
      <c r="F26" s="9">
        <v>2</v>
      </c>
      <c r="G26" s="58">
        <f t="shared" si="0"/>
        <v>6</v>
      </c>
      <c r="H26" s="51"/>
    </row>
    <row r="27" spans="1:8" s="50" customFormat="1" ht="35.1" customHeight="1" x14ac:dyDescent="0.25">
      <c r="A27" s="9">
        <v>4.3</v>
      </c>
      <c r="B27" s="54" t="s">
        <v>13</v>
      </c>
      <c r="C27" s="9">
        <v>6</v>
      </c>
      <c r="D27" s="56">
        <f>16/12</f>
        <v>1.3333333333333333</v>
      </c>
      <c r="E27" s="9">
        <v>0.5</v>
      </c>
      <c r="F27" s="9">
        <v>2</v>
      </c>
      <c r="G27" s="58">
        <f t="shared" si="0"/>
        <v>8</v>
      </c>
      <c r="H27" s="51"/>
    </row>
    <row r="28" spans="1:8" s="50" customFormat="1" ht="35.1" customHeight="1" x14ac:dyDescent="0.25">
      <c r="A28" s="9">
        <v>4.4000000000000004</v>
      </c>
      <c r="B28" s="54" t="s">
        <v>12</v>
      </c>
      <c r="C28" s="9">
        <v>4</v>
      </c>
      <c r="D28" s="56">
        <f>16/12</f>
        <v>1.3333333333333333</v>
      </c>
      <c r="E28" s="9">
        <v>0.5</v>
      </c>
      <c r="F28" s="9">
        <v>2</v>
      </c>
      <c r="G28" s="58">
        <f t="shared" si="0"/>
        <v>5.333333333333333</v>
      </c>
      <c r="H28" s="51"/>
    </row>
    <row r="29" spans="1:8" s="50" customFormat="1" ht="35.1" customHeight="1" x14ac:dyDescent="0.25">
      <c r="A29" s="9">
        <v>4.5</v>
      </c>
      <c r="B29" s="54" t="s">
        <v>12</v>
      </c>
      <c r="C29" s="9">
        <v>4</v>
      </c>
      <c r="D29" s="56">
        <f>8/12</f>
        <v>0.66666666666666663</v>
      </c>
      <c r="E29" s="9">
        <v>0.5</v>
      </c>
      <c r="F29" s="9">
        <v>2</v>
      </c>
      <c r="G29" s="58">
        <f t="shared" si="0"/>
        <v>2.6666666666666665</v>
      </c>
      <c r="H29" s="51"/>
    </row>
    <row r="30" spans="1:8" s="50" customFormat="1" ht="35.1" customHeight="1" x14ac:dyDescent="0.25">
      <c r="A30" s="9">
        <v>4.5999999999999996</v>
      </c>
      <c r="B30" s="54" t="s">
        <v>46</v>
      </c>
      <c r="C30" s="9">
        <v>6</v>
      </c>
      <c r="D30" s="9">
        <v>0.5</v>
      </c>
      <c r="E30" s="9">
        <v>7.5</v>
      </c>
      <c r="F30" s="9">
        <v>2</v>
      </c>
      <c r="G30" s="58">
        <f t="shared" si="0"/>
        <v>45</v>
      </c>
      <c r="H30" s="51"/>
    </row>
    <row r="31" spans="1:8" s="50" customFormat="1" ht="35.1" customHeight="1" x14ac:dyDescent="0.25">
      <c r="A31" s="9">
        <v>4.7</v>
      </c>
      <c r="B31" s="51" t="s">
        <v>31</v>
      </c>
      <c r="C31" s="9">
        <v>4</v>
      </c>
      <c r="D31" s="9">
        <v>0.5</v>
      </c>
      <c r="E31" s="9">
        <v>7.5</v>
      </c>
      <c r="F31" s="9">
        <v>2</v>
      </c>
      <c r="G31" s="58">
        <f t="shared" si="0"/>
        <v>30</v>
      </c>
      <c r="H31" s="51"/>
    </row>
    <row r="32" spans="1:8" s="50" customFormat="1" ht="35.1" customHeight="1" x14ac:dyDescent="0.25">
      <c r="A32" s="9">
        <v>4.8</v>
      </c>
      <c r="B32" s="54" t="s">
        <v>88</v>
      </c>
      <c r="C32" s="9">
        <v>1.5</v>
      </c>
      <c r="D32" s="9">
        <v>1.5</v>
      </c>
      <c r="E32" s="9">
        <v>3</v>
      </c>
      <c r="F32" s="9">
        <v>1</v>
      </c>
      <c r="G32" s="58">
        <f t="shared" ref="G32" si="1">+F32*E32*D32*C32</f>
        <v>6.75</v>
      </c>
      <c r="H32" s="51"/>
    </row>
    <row r="33" spans="1:8" s="50" customFormat="1" ht="35.1" customHeight="1" x14ac:dyDescent="0.25">
      <c r="A33" s="9">
        <v>4.9000000000000004</v>
      </c>
      <c r="B33" s="51" t="s">
        <v>34</v>
      </c>
      <c r="C33" s="9">
        <v>3</v>
      </c>
      <c r="D33" s="9">
        <v>1</v>
      </c>
      <c r="E33" s="9">
        <v>0.57999999999999996</v>
      </c>
      <c r="F33" s="9">
        <v>1</v>
      </c>
      <c r="G33" s="58">
        <f>+F33*E33*D33*C33</f>
        <v>1.7399999999999998</v>
      </c>
      <c r="H33" s="51"/>
    </row>
    <row r="34" spans="1:8" s="50" customFormat="1" ht="35.1" customHeight="1" x14ac:dyDescent="0.25">
      <c r="A34" s="9"/>
      <c r="B34" s="78" t="s">
        <v>7</v>
      </c>
      <c r="C34" s="78"/>
      <c r="D34" s="78"/>
      <c r="E34" s="78"/>
      <c r="F34" s="78"/>
      <c r="G34" s="77">
        <f>SUM(G25:G33)</f>
        <v>114.49</v>
      </c>
      <c r="H34" s="78" t="s">
        <v>5</v>
      </c>
    </row>
    <row r="35" spans="1:8" s="50" customFormat="1" ht="35.1" customHeight="1" x14ac:dyDescent="0.25">
      <c r="A35" s="9"/>
      <c r="B35" s="78" t="s">
        <v>14</v>
      </c>
      <c r="C35" s="78">
        <v>2.25</v>
      </c>
      <c r="D35" s="78">
        <v>0.5</v>
      </c>
      <c r="E35" s="78">
        <v>6</v>
      </c>
      <c r="F35" s="78">
        <v>1</v>
      </c>
      <c r="G35" s="77">
        <f>C35*D35*E35*F35</f>
        <v>6.75</v>
      </c>
      <c r="H35" s="78"/>
    </row>
    <row r="36" spans="1:8" s="50" customFormat="1" ht="35.1" customHeight="1" x14ac:dyDescent="0.25">
      <c r="A36" s="9"/>
      <c r="B36" s="78" t="s">
        <v>15</v>
      </c>
      <c r="C36" s="78">
        <v>1</v>
      </c>
      <c r="D36" s="78">
        <v>0.5</v>
      </c>
      <c r="E36" s="78">
        <v>1</v>
      </c>
      <c r="F36" s="78">
        <v>1</v>
      </c>
      <c r="G36" s="77">
        <f>C36*D36*E36*F36</f>
        <v>0.5</v>
      </c>
      <c r="H36" s="78" t="s">
        <v>5</v>
      </c>
    </row>
    <row r="37" spans="1:8" s="50" customFormat="1" ht="35.1" customHeight="1" x14ac:dyDescent="0.25">
      <c r="A37" s="9"/>
      <c r="B37" s="78"/>
      <c r="C37" s="78"/>
      <c r="D37" s="78"/>
      <c r="E37" s="78"/>
      <c r="F37" s="78" t="s">
        <v>7</v>
      </c>
      <c r="G37" s="77">
        <f>SUM(G35:G36)</f>
        <v>7.25</v>
      </c>
      <c r="H37" s="78"/>
    </row>
    <row r="38" spans="1:8" s="50" customFormat="1" ht="35.1" customHeight="1" x14ac:dyDescent="0.25">
      <c r="A38" s="9"/>
      <c r="B38" s="78"/>
      <c r="C38" s="78"/>
      <c r="D38" s="78"/>
      <c r="E38" s="134"/>
      <c r="F38" s="134"/>
      <c r="G38" s="77">
        <f>G34-G37</f>
        <v>107.24</v>
      </c>
      <c r="H38" s="78" t="s">
        <v>5</v>
      </c>
    </row>
    <row r="39" spans="1:8" s="50" customFormat="1" ht="35.1" customHeight="1" x14ac:dyDescent="0.25">
      <c r="A39" s="11">
        <v>5</v>
      </c>
      <c r="B39" s="129" t="s">
        <v>110</v>
      </c>
      <c r="C39" s="129"/>
      <c r="D39" s="129"/>
      <c r="E39" s="129"/>
      <c r="F39" s="129"/>
      <c r="G39" s="129"/>
      <c r="H39" s="129"/>
    </row>
    <row r="40" spans="1:8" s="50" customFormat="1" ht="35.1" customHeight="1" x14ac:dyDescent="0.25">
      <c r="A40" s="9">
        <v>5.0999999999999996</v>
      </c>
      <c r="B40" s="54" t="s">
        <v>111</v>
      </c>
      <c r="C40" s="9">
        <v>7</v>
      </c>
      <c r="D40" s="9">
        <v>3.5</v>
      </c>
      <c r="E40" s="9"/>
      <c r="F40" s="9">
        <v>2</v>
      </c>
      <c r="G40" s="59">
        <f>F40*D40*C40</f>
        <v>49</v>
      </c>
      <c r="H40" s="9" t="s">
        <v>5</v>
      </c>
    </row>
    <row r="41" spans="1:8" s="50" customFormat="1" ht="35.1" customHeight="1" x14ac:dyDescent="0.25">
      <c r="A41" s="10">
        <v>6</v>
      </c>
      <c r="B41" s="129" t="s">
        <v>30</v>
      </c>
      <c r="C41" s="129"/>
      <c r="D41" s="129"/>
      <c r="E41" s="129"/>
      <c r="F41" s="129"/>
      <c r="G41" s="129"/>
      <c r="H41" s="129"/>
    </row>
    <row r="42" spans="1:8" s="50" customFormat="1" ht="35.1" customHeight="1" x14ac:dyDescent="0.25">
      <c r="A42" s="9">
        <v>6.1</v>
      </c>
      <c r="B42" s="51" t="s">
        <v>9</v>
      </c>
      <c r="C42" s="9">
        <v>5</v>
      </c>
      <c r="D42" s="9">
        <v>4</v>
      </c>
      <c r="E42" s="9">
        <v>2.25</v>
      </c>
      <c r="F42" s="9">
        <v>1</v>
      </c>
      <c r="G42" s="59">
        <f>F42*E42*D42*C42</f>
        <v>45</v>
      </c>
      <c r="H42" s="9" t="s">
        <v>5</v>
      </c>
    </row>
    <row r="43" spans="1:8" s="50" customFormat="1" ht="35.1" customHeight="1" x14ac:dyDescent="0.25">
      <c r="A43" s="9"/>
      <c r="B43" s="78" t="s">
        <v>7</v>
      </c>
      <c r="C43" s="78"/>
      <c r="D43" s="83"/>
      <c r="E43" s="78"/>
      <c r="F43" s="78"/>
      <c r="G43" s="76">
        <f>SUM(G42:G42)</f>
        <v>45</v>
      </c>
      <c r="H43" s="78" t="s">
        <v>5</v>
      </c>
    </row>
    <row r="44" spans="1:8" s="50" customFormat="1" ht="35.1" customHeight="1" x14ac:dyDescent="0.25">
      <c r="A44" s="10">
        <v>7</v>
      </c>
      <c r="B44" s="129" t="s">
        <v>16</v>
      </c>
      <c r="C44" s="129"/>
      <c r="D44" s="129"/>
      <c r="E44" s="129"/>
      <c r="F44" s="129"/>
      <c r="G44" s="129"/>
      <c r="H44" s="129"/>
    </row>
    <row r="45" spans="1:8" s="50" customFormat="1" ht="35.1" customHeight="1" x14ac:dyDescent="0.25">
      <c r="A45" s="9">
        <v>7.1</v>
      </c>
      <c r="B45" s="51" t="s">
        <v>17</v>
      </c>
      <c r="C45" s="9">
        <v>5</v>
      </c>
      <c r="D45" s="60"/>
      <c r="E45" s="9">
        <v>7.5</v>
      </c>
      <c r="F45" s="9">
        <v>2</v>
      </c>
      <c r="G45" s="59">
        <f>F45*E45*C45</f>
        <v>75</v>
      </c>
      <c r="H45" s="9" t="s">
        <v>18</v>
      </c>
    </row>
    <row r="46" spans="1:8" s="50" customFormat="1" ht="35.1" customHeight="1" x14ac:dyDescent="0.25">
      <c r="A46" s="9">
        <v>7.2</v>
      </c>
      <c r="B46" s="51" t="s">
        <v>19</v>
      </c>
      <c r="C46" s="9">
        <v>4</v>
      </c>
      <c r="D46" s="60"/>
      <c r="E46" s="9">
        <v>7.5</v>
      </c>
      <c r="F46" s="9">
        <v>2</v>
      </c>
      <c r="G46" s="59">
        <f>F46*E46*C46</f>
        <v>60</v>
      </c>
      <c r="H46" s="9" t="s">
        <v>18</v>
      </c>
    </row>
    <row r="47" spans="1:8" s="50" customFormat="1" ht="35.1" customHeight="1" x14ac:dyDescent="0.25">
      <c r="A47" s="9">
        <v>7.3</v>
      </c>
      <c r="B47" s="51" t="s">
        <v>42</v>
      </c>
      <c r="C47" s="9">
        <v>6</v>
      </c>
      <c r="D47" s="60"/>
      <c r="E47" s="9">
        <v>8.5</v>
      </c>
      <c r="F47" s="9">
        <v>2</v>
      </c>
      <c r="G47" s="59">
        <f t="shared" ref="G47:G54" si="2">F47*E47*C47</f>
        <v>102</v>
      </c>
      <c r="H47" s="9" t="s">
        <v>18</v>
      </c>
    </row>
    <row r="48" spans="1:8" s="50" customFormat="1" ht="35.1" customHeight="1" x14ac:dyDescent="0.25">
      <c r="A48" s="9">
        <v>7.4</v>
      </c>
      <c r="B48" s="51" t="s">
        <v>43</v>
      </c>
      <c r="C48" s="9">
        <v>5</v>
      </c>
      <c r="D48" s="60"/>
      <c r="E48" s="9">
        <v>8.5</v>
      </c>
      <c r="F48" s="9">
        <v>2</v>
      </c>
      <c r="G48" s="59">
        <f t="shared" si="2"/>
        <v>85</v>
      </c>
      <c r="H48" s="9" t="s">
        <v>18</v>
      </c>
    </row>
    <row r="49" spans="1:8" s="50" customFormat="1" ht="35.1" customHeight="1" x14ac:dyDescent="0.25">
      <c r="A49" s="9">
        <v>7.5</v>
      </c>
      <c r="B49" s="51" t="s">
        <v>47</v>
      </c>
      <c r="C49" s="9">
        <v>6</v>
      </c>
      <c r="D49" s="60"/>
      <c r="E49" s="9">
        <v>1.5</v>
      </c>
      <c r="F49" s="9">
        <v>2</v>
      </c>
      <c r="G49" s="59">
        <f t="shared" si="2"/>
        <v>18</v>
      </c>
      <c r="H49" s="9" t="s">
        <v>18</v>
      </c>
    </row>
    <row r="50" spans="1:8" s="50" customFormat="1" ht="35.1" customHeight="1" x14ac:dyDescent="0.25">
      <c r="A50" s="9">
        <v>7.6</v>
      </c>
      <c r="B50" s="51" t="s">
        <v>48</v>
      </c>
      <c r="C50" s="9">
        <v>5</v>
      </c>
      <c r="D50" s="60"/>
      <c r="E50" s="9">
        <v>1.5</v>
      </c>
      <c r="F50" s="9">
        <v>2</v>
      </c>
      <c r="G50" s="59">
        <f t="shared" si="2"/>
        <v>15</v>
      </c>
      <c r="H50" s="9" t="s">
        <v>18</v>
      </c>
    </row>
    <row r="51" spans="1:8" s="50" customFormat="1" ht="35.1" customHeight="1" x14ac:dyDescent="0.25">
      <c r="A51" s="9">
        <v>8</v>
      </c>
      <c r="B51" s="51" t="s">
        <v>59</v>
      </c>
      <c r="C51" s="9">
        <v>1.5</v>
      </c>
      <c r="D51" s="60"/>
      <c r="E51" s="9">
        <v>3</v>
      </c>
      <c r="F51" s="9">
        <v>3</v>
      </c>
      <c r="G51" s="59">
        <f t="shared" si="2"/>
        <v>13.5</v>
      </c>
      <c r="H51" s="9" t="s">
        <v>18</v>
      </c>
    </row>
    <row r="52" spans="1:8" s="50" customFormat="1" ht="35.1" customHeight="1" x14ac:dyDescent="0.25">
      <c r="A52" s="9">
        <v>8.1</v>
      </c>
      <c r="B52" s="51" t="s">
        <v>60</v>
      </c>
      <c r="C52" s="9">
        <v>1.5</v>
      </c>
      <c r="D52" s="60"/>
      <c r="E52" s="9">
        <v>1.5</v>
      </c>
      <c r="F52" s="9">
        <v>1</v>
      </c>
      <c r="G52" s="59">
        <f t="shared" si="2"/>
        <v>2.25</v>
      </c>
      <c r="H52" s="9" t="s">
        <v>18</v>
      </c>
    </row>
    <row r="53" spans="1:8" s="50" customFormat="1" ht="35.1" customHeight="1" x14ac:dyDescent="0.25">
      <c r="A53" s="9">
        <v>8.1999999999999993</v>
      </c>
      <c r="B53" s="51" t="s">
        <v>35</v>
      </c>
      <c r="C53" s="9">
        <v>3</v>
      </c>
      <c r="D53" s="60"/>
      <c r="E53" s="9">
        <v>0.75</v>
      </c>
      <c r="F53" s="9">
        <v>1</v>
      </c>
      <c r="G53" s="59">
        <f t="shared" si="2"/>
        <v>2.25</v>
      </c>
      <c r="H53" s="9" t="s">
        <v>18</v>
      </c>
    </row>
    <row r="54" spans="1:8" s="50" customFormat="1" ht="35.1" customHeight="1" x14ac:dyDescent="0.25">
      <c r="A54" s="9">
        <v>8.3000000000000007</v>
      </c>
      <c r="B54" s="51" t="s">
        <v>36</v>
      </c>
      <c r="C54" s="9">
        <v>0.57999999999999996</v>
      </c>
      <c r="D54" s="60"/>
      <c r="E54" s="9">
        <v>0.75</v>
      </c>
      <c r="F54" s="9">
        <v>2</v>
      </c>
      <c r="G54" s="59">
        <f t="shared" si="2"/>
        <v>0.86999999999999988</v>
      </c>
      <c r="H54" s="9" t="s">
        <v>18</v>
      </c>
    </row>
    <row r="55" spans="1:8" s="50" customFormat="1" ht="35.1" customHeight="1" x14ac:dyDescent="0.25">
      <c r="A55" s="9"/>
      <c r="B55" s="78" t="s">
        <v>7</v>
      </c>
      <c r="C55" s="78"/>
      <c r="D55" s="78"/>
      <c r="E55" s="78"/>
      <c r="F55" s="78"/>
      <c r="G55" s="76">
        <f>SUM(G45:G54)</f>
        <v>373.87</v>
      </c>
      <c r="H55" s="78" t="s">
        <v>18</v>
      </c>
    </row>
    <row r="56" spans="1:8" s="50" customFormat="1" ht="35.1" customHeight="1" x14ac:dyDescent="0.25">
      <c r="A56" s="9"/>
      <c r="B56" s="78" t="s">
        <v>21</v>
      </c>
      <c r="C56" s="78"/>
      <c r="D56" s="78"/>
      <c r="E56" s="78"/>
      <c r="F56" s="78"/>
      <c r="G56" s="77">
        <f>(2.25*6)+(1*1)</f>
        <v>14.5</v>
      </c>
      <c r="H56" s="78" t="s">
        <v>18</v>
      </c>
    </row>
    <row r="57" spans="1:8" s="50" customFormat="1" ht="35.1" customHeight="1" x14ac:dyDescent="0.25">
      <c r="A57" s="9"/>
      <c r="B57" s="52"/>
      <c r="C57" s="52"/>
      <c r="D57" s="52"/>
      <c r="E57" s="52"/>
      <c r="F57" s="52"/>
      <c r="G57" s="76">
        <f>G55-G56</f>
        <v>359.37</v>
      </c>
      <c r="H57" s="75" t="s">
        <v>18</v>
      </c>
    </row>
    <row r="58" spans="1:8" s="50" customFormat="1" ht="35.1" customHeight="1" x14ac:dyDescent="0.25">
      <c r="A58" s="8">
        <v>9</v>
      </c>
      <c r="B58" s="129" t="s">
        <v>22</v>
      </c>
      <c r="C58" s="129"/>
      <c r="D58" s="129"/>
      <c r="E58" s="129"/>
      <c r="F58" s="129"/>
      <c r="G58" s="129"/>
      <c r="H58" s="129"/>
    </row>
    <row r="59" spans="1:8" s="50" customFormat="1" ht="35.1" customHeight="1" x14ac:dyDescent="0.25">
      <c r="A59" s="9">
        <v>9.1</v>
      </c>
      <c r="B59" s="51" t="s">
        <v>23</v>
      </c>
      <c r="C59" s="9">
        <v>2.25</v>
      </c>
      <c r="D59" s="9"/>
      <c r="E59" s="9">
        <v>6</v>
      </c>
      <c r="F59" s="9">
        <v>1</v>
      </c>
      <c r="G59" s="56">
        <f>F59*E59*C59</f>
        <v>13.5</v>
      </c>
      <c r="H59" s="9" t="s">
        <v>18</v>
      </c>
    </row>
    <row r="60" spans="1:8" s="50" customFormat="1" ht="35.1" customHeight="1" x14ac:dyDescent="0.25">
      <c r="A60" s="9">
        <v>9.1999999999999993</v>
      </c>
      <c r="B60" s="51" t="s">
        <v>49</v>
      </c>
      <c r="C60" s="9">
        <v>1</v>
      </c>
      <c r="D60" s="9"/>
      <c r="E60" s="9">
        <v>1</v>
      </c>
      <c r="F60" s="9">
        <v>1</v>
      </c>
      <c r="G60" s="56">
        <f>F60*E60*C60</f>
        <v>1</v>
      </c>
      <c r="H60" s="9" t="s">
        <v>18</v>
      </c>
    </row>
    <row r="61" spans="1:8" s="50" customFormat="1" ht="35.1" customHeight="1" x14ac:dyDescent="0.25">
      <c r="A61" s="9"/>
      <c r="B61" s="55" t="s">
        <v>7</v>
      </c>
      <c r="C61" s="55"/>
      <c r="D61" s="55"/>
      <c r="E61" s="55"/>
      <c r="F61" s="55"/>
      <c r="G61" s="57">
        <f>G59</f>
        <v>13.5</v>
      </c>
      <c r="H61" s="52" t="s">
        <v>18</v>
      </c>
    </row>
    <row r="62" spans="1:8" s="50" customFormat="1" ht="35.1" customHeight="1" x14ac:dyDescent="0.25">
      <c r="A62" s="12">
        <v>10</v>
      </c>
      <c r="B62" s="130" t="s">
        <v>44</v>
      </c>
      <c r="C62" s="130"/>
      <c r="D62" s="130"/>
      <c r="E62" s="130"/>
      <c r="F62" s="130"/>
      <c r="G62" s="130"/>
      <c r="H62" s="130"/>
    </row>
    <row r="63" spans="1:8" s="50" customFormat="1" ht="35.1" customHeight="1" x14ac:dyDescent="0.25">
      <c r="A63" s="9">
        <v>10.1</v>
      </c>
      <c r="B63" s="51" t="s">
        <v>27</v>
      </c>
      <c r="C63" s="51">
        <v>6.5</v>
      </c>
      <c r="D63" s="61"/>
      <c r="E63" s="61">
        <v>9.25</v>
      </c>
      <c r="F63" s="61">
        <v>2</v>
      </c>
      <c r="G63" s="62">
        <f>C63*E63*F63</f>
        <v>120.25</v>
      </c>
      <c r="H63" s="63"/>
    </row>
    <row r="64" spans="1:8" s="50" customFormat="1" ht="35.1" customHeight="1" x14ac:dyDescent="0.25">
      <c r="A64" s="9">
        <v>10.199999999999999</v>
      </c>
      <c r="B64" s="51" t="s">
        <v>28</v>
      </c>
      <c r="C64" s="51">
        <v>5.5</v>
      </c>
      <c r="D64" s="61"/>
      <c r="E64" s="61">
        <v>9.25</v>
      </c>
      <c r="F64" s="61">
        <v>2</v>
      </c>
      <c r="G64" s="62">
        <f>C64*E64*F64</f>
        <v>101.75</v>
      </c>
      <c r="H64" s="63"/>
    </row>
    <row r="65" spans="1:8" s="50" customFormat="1" ht="35.1" customHeight="1" x14ac:dyDescent="0.25">
      <c r="A65" s="9">
        <v>10.3</v>
      </c>
      <c r="B65" s="51" t="s">
        <v>17</v>
      </c>
      <c r="C65" s="64">
        <v>5</v>
      </c>
      <c r="D65" s="65"/>
      <c r="E65" s="61">
        <v>8</v>
      </c>
      <c r="F65" s="61">
        <v>2</v>
      </c>
      <c r="G65" s="62">
        <f>C65*E65*F65</f>
        <v>80</v>
      </c>
      <c r="H65" s="63"/>
    </row>
    <row r="66" spans="1:8" s="50" customFormat="1" ht="35.1" customHeight="1" x14ac:dyDescent="0.25">
      <c r="A66" s="9">
        <v>10.4</v>
      </c>
      <c r="B66" s="51" t="s">
        <v>19</v>
      </c>
      <c r="C66" s="64">
        <v>4</v>
      </c>
      <c r="D66" s="65"/>
      <c r="E66" s="61">
        <v>8</v>
      </c>
      <c r="F66" s="61">
        <v>2</v>
      </c>
      <c r="G66" s="62">
        <f t="shared" ref="G66" si="3">C66*E66*F66</f>
        <v>64</v>
      </c>
      <c r="H66" s="63"/>
    </row>
    <row r="67" spans="1:8" s="50" customFormat="1" ht="35.1" customHeight="1" x14ac:dyDescent="0.25">
      <c r="A67" s="9">
        <v>10.5</v>
      </c>
      <c r="B67" s="51" t="s">
        <v>20</v>
      </c>
      <c r="C67" s="64">
        <v>5</v>
      </c>
      <c r="D67" s="65"/>
      <c r="E67" s="61">
        <v>4</v>
      </c>
      <c r="F67" s="61">
        <v>1</v>
      </c>
      <c r="G67" s="62">
        <f>C67*E67*F67</f>
        <v>20</v>
      </c>
      <c r="H67" s="63"/>
    </row>
    <row r="68" spans="1:8" s="50" customFormat="1" ht="35.1" customHeight="1" x14ac:dyDescent="0.25">
      <c r="A68" s="9">
        <v>10.6</v>
      </c>
      <c r="B68" s="51" t="s">
        <v>25</v>
      </c>
      <c r="C68" s="64">
        <v>1</v>
      </c>
      <c r="D68" s="65"/>
      <c r="E68" s="61">
        <v>1</v>
      </c>
      <c r="F68" s="61">
        <v>2</v>
      </c>
      <c r="G68" s="62">
        <f>C68*E68*F68</f>
        <v>2</v>
      </c>
      <c r="H68" s="63"/>
    </row>
    <row r="69" spans="1:8" s="50" customFormat="1" ht="35.1" customHeight="1" x14ac:dyDescent="0.25">
      <c r="A69" s="9">
        <v>10.7</v>
      </c>
      <c r="B69" s="51" t="s">
        <v>26</v>
      </c>
      <c r="C69" s="64">
        <v>1</v>
      </c>
      <c r="D69" s="65"/>
      <c r="E69" s="61">
        <v>1</v>
      </c>
      <c r="F69" s="61">
        <v>2</v>
      </c>
      <c r="G69" s="62">
        <f>C69*E69*F69</f>
        <v>2</v>
      </c>
      <c r="H69" s="63"/>
    </row>
    <row r="70" spans="1:8" s="50" customFormat="1" ht="35.1" customHeight="1" x14ac:dyDescent="0.25">
      <c r="A70" s="9"/>
      <c r="B70" s="84" t="s">
        <v>7</v>
      </c>
      <c r="C70" s="85"/>
      <c r="D70" s="86"/>
      <c r="E70" s="85"/>
      <c r="F70" s="85"/>
      <c r="G70" s="76">
        <f>SUM(G63:G69)</f>
        <v>390</v>
      </c>
      <c r="H70" s="79"/>
    </row>
    <row r="71" spans="1:8" s="50" customFormat="1" ht="35.1" customHeight="1" x14ac:dyDescent="0.25">
      <c r="A71" s="9"/>
      <c r="B71" s="87" t="s">
        <v>29</v>
      </c>
      <c r="C71" s="85"/>
      <c r="D71" s="86"/>
      <c r="E71" s="85"/>
      <c r="F71" s="85"/>
      <c r="G71" s="76">
        <f>(2.25*6)+(1*1)</f>
        <v>14.5</v>
      </c>
      <c r="H71" s="79"/>
    </row>
    <row r="72" spans="1:8" s="50" customFormat="1" ht="35.1" customHeight="1" x14ac:dyDescent="0.25">
      <c r="A72" s="9"/>
      <c r="B72" s="87"/>
      <c r="C72" s="87"/>
      <c r="D72" s="85"/>
      <c r="E72" s="85"/>
      <c r="F72" s="85" t="s">
        <v>24</v>
      </c>
      <c r="G72" s="76">
        <f>G70-G71</f>
        <v>375.5</v>
      </c>
      <c r="H72" s="78" t="s">
        <v>18</v>
      </c>
    </row>
    <row r="73" spans="1:8" ht="27" customHeight="1" x14ac:dyDescent="0.25">
      <c r="A73" s="3"/>
      <c r="B73" s="4"/>
      <c r="C73" s="4"/>
      <c r="D73" s="4"/>
      <c r="E73" s="4"/>
      <c r="F73" s="4"/>
      <c r="G73" s="4"/>
      <c r="H73" s="4"/>
    </row>
    <row r="74" spans="1:8" ht="43.5" customHeight="1" x14ac:dyDescent="0.25">
      <c r="A74" s="3"/>
      <c r="B74" s="4"/>
      <c r="C74" s="4"/>
      <c r="D74" s="4"/>
      <c r="E74" s="4"/>
      <c r="F74" s="4"/>
      <c r="G74" s="4"/>
      <c r="H74" s="4"/>
    </row>
  </sheetData>
  <mergeCells count="20">
    <mergeCell ref="A1:H1"/>
    <mergeCell ref="A2:A5"/>
    <mergeCell ref="B2:B5"/>
    <mergeCell ref="C2:C5"/>
    <mergeCell ref="D2:D5"/>
    <mergeCell ref="E2:E5"/>
    <mergeCell ref="F2:F5"/>
    <mergeCell ref="G2:G5"/>
    <mergeCell ref="H2:H5"/>
    <mergeCell ref="B44:H44"/>
    <mergeCell ref="B58:H58"/>
    <mergeCell ref="B62:H62"/>
    <mergeCell ref="B6:H6"/>
    <mergeCell ref="B17:H17"/>
    <mergeCell ref="B24:H24"/>
    <mergeCell ref="B39:H39"/>
    <mergeCell ref="B41:H41"/>
    <mergeCell ref="E38:F38"/>
    <mergeCell ref="B11:H11"/>
    <mergeCell ref="A16:B16"/>
  </mergeCells>
  <printOptions horizontalCentered="1" verticalCentered="1"/>
  <pageMargins left="0" right="0" top="0" bottom="0" header="0" footer="0"/>
  <pageSetup scale="3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6"/>
  <sheetViews>
    <sheetView view="pageBreakPreview" zoomScale="104" zoomScaleSheetLayoutView="104" workbookViewId="0">
      <selection activeCell="C4" sqref="C4:D4"/>
    </sheetView>
  </sheetViews>
  <sheetFormatPr defaultRowHeight="15" x14ac:dyDescent="0.25"/>
  <cols>
    <col min="1" max="1" width="5" bestFit="1" customWidth="1"/>
    <col min="2" max="2" width="39" customWidth="1"/>
    <col min="3" max="3" width="6.42578125" bestFit="1" customWidth="1"/>
    <col min="4" max="4" width="7.28515625" bestFit="1" customWidth="1"/>
    <col min="5" max="5" width="8.5703125" bestFit="1" customWidth="1"/>
    <col min="6" max="6" width="7.7109375" bestFit="1" customWidth="1"/>
    <col min="7" max="7" width="8" bestFit="1" customWidth="1"/>
    <col min="8" max="8" width="4.28515625" bestFit="1" customWidth="1"/>
  </cols>
  <sheetData>
    <row r="1" spans="1:8" ht="15.75" thickBot="1" x14ac:dyDescent="0.3">
      <c r="A1" s="152" t="s">
        <v>79</v>
      </c>
      <c r="B1" s="152"/>
      <c r="C1" s="152"/>
      <c r="D1" s="152"/>
      <c r="E1" s="152"/>
      <c r="F1" s="152"/>
      <c r="G1" s="152"/>
      <c r="H1" s="152"/>
    </row>
    <row r="2" spans="1:8" ht="25.5" x14ac:dyDescent="0.25">
      <c r="A2" s="20" t="s">
        <v>50</v>
      </c>
      <c r="B2" s="21" t="s">
        <v>0</v>
      </c>
      <c r="C2" s="22" t="s">
        <v>51</v>
      </c>
      <c r="D2" s="22" t="s">
        <v>52</v>
      </c>
      <c r="E2" s="22" t="s">
        <v>57</v>
      </c>
      <c r="F2" s="22" t="s">
        <v>58</v>
      </c>
      <c r="G2" s="22" t="s">
        <v>1</v>
      </c>
      <c r="H2" s="23" t="s">
        <v>2</v>
      </c>
    </row>
    <row r="3" spans="1:8" x14ac:dyDescent="0.25">
      <c r="A3" s="24">
        <v>1</v>
      </c>
      <c r="B3" s="153" t="s">
        <v>3</v>
      </c>
      <c r="C3" s="153"/>
      <c r="D3" s="153"/>
      <c r="E3" s="153"/>
      <c r="F3" s="153"/>
      <c r="G3" s="153"/>
      <c r="H3" s="154"/>
    </row>
    <row r="4" spans="1:8" x14ac:dyDescent="0.25">
      <c r="A4" s="25">
        <v>1.1000000000000001</v>
      </c>
      <c r="B4" s="15" t="s">
        <v>82</v>
      </c>
      <c r="C4" s="155">
        <f>3.142*3.5^2/4</f>
        <v>9.6223749999999999</v>
      </c>
      <c r="D4" s="156"/>
      <c r="E4" s="92">
        <v>5.33</v>
      </c>
      <c r="F4" s="92">
        <v>2</v>
      </c>
      <c r="G4" s="97">
        <f>C4*E4*F4</f>
        <v>102.5745175</v>
      </c>
      <c r="H4" s="98" t="s">
        <v>5</v>
      </c>
    </row>
    <row r="5" spans="1:8" x14ac:dyDescent="0.25">
      <c r="A5" s="150" t="s">
        <v>7</v>
      </c>
      <c r="B5" s="151"/>
      <c r="C5" s="99"/>
      <c r="D5" s="99"/>
      <c r="E5" s="99"/>
      <c r="F5" s="99"/>
      <c r="G5" s="100">
        <f>SUM(G4:G4)</f>
        <v>102.5745175</v>
      </c>
      <c r="H5" s="101" t="s">
        <v>5</v>
      </c>
    </row>
    <row r="6" spans="1:8" x14ac:dyDescent="0.25">
      <c r="A6" s="24">
        <v>2</v>
      </c>
      <c r="B6" s="153" t="s">
        <v>8</v>
      </c>
      <c r="C6" s="153"/>
      <c r="D6" s="153"/>
      <c r="E6" s="153"/>
      <c r="F6" s="153"/>
      <c r="G6" s="153"/>
      <c r="H6" s="154"/>
    </row>
    <row r="7" spans="1:8" x14ac:dyDescent="0.25">
      <c r="A7" s="28"/>
      <c r="B7" s="13" t="s">
        <v>61</v>
      </c>
      <c r="C7" s="95"/>
      <c r="D7" s="95"/>
      <c r="E7" s="95"/>
      <c r="F7" s="95"/>
      <c r="G7" s="95"/>
      <c r="H7" s="96"/>
    </row>
    <row r="8" spans="1:8" x14ac:dyDescent="0.25">
      <c r="A8" s="25">
        <v>2.1</v>
      </c>
      <c r="B8" s="17" t="s">
        <v>83</v>
      </c>
      <c r="C8" s="155">
        <f>3.142*3.5^2/4</f>
        <v>9.6223749999999999</v>
      </c>
      <c r="D8" s="156"/>
      <c r="E8" s="92">
        <v>0.25</v>
      </c>
      <c r="F8" s="92">
        <v>2</v>
      </c>
      <c r="G8" s="97">
        <f>C8*E8*F8</f>
        <v>4.8111875</v>
      </c>
      <c r="H8" s="98" t="s">
        <v>5</v>
      </c>
    </row>
    <row r="9" spans="1:8" x14ac:dyDescent="0.25">
      <c r="A9" s="150" t="s">
        <v>7</v>
      </c>
      <c r="B9" s="151"/>
      <c r="C9" s="99"/>
      <c r="D9" s="99"/>
      <c r="E9" s="99"/>
      <c r="F9" s="99"/>
      <c r="G9" s="100">
        <f>SUM(G8:G8)</f>
        <v>4.8111875</v>
      </c>
      <c r="H9" s="101" t="s">
        <v>5</v>
      </c>
    </row>
    <row r="10" spans="1:8" ht="38.25" x14ac:dyDescent="0.25">
      <c r="A10" s="90">
        <v>3</v>
      </c>
      <c r="B10" s="31" t="s">
        <v>72</v>
      </c>
      <c r="C10" s="91">
        <v>2</v>
      </c>
      <c r="D10" s="91"/>
      <c r="E10" s="92"/>
      <c r="F10" s="92"/>
      <c r="G10" s="91">
        <f>C10</f>
        <v>2</v>
      </c>
      <c r="H10" s="93" t="s">
        <v>33</v>
      </c>
    </row>
    <row r="11" spans="1:8" ht="54.95" customHeight="1" x14ac:dyDescent="0.25">
      <c r="A11" s="90">
        <v>3.1</v>
      </c>
      <c r="B11" s="31" t="s">
        <v>73</v>
      </c>
      <c r="C11" s="94">
        <v>4</v>
      </c>
      <c r="D11" s="94"/>
      <c r="E11" s="92"/>
      <c r="F11" s="92"/>
      <c r="G11" s="91">
        <f>C11</f>
        <v>4</v>
      </c>
      <c r="H11" s="93" t="s">
        <v>33</v>
      </c>
    </row>
    <row r="12" spans="1:8" ht="42.95" customHeight="1" x14ac:dyDescent="0.25">
      <c r="A12" s="90">
        <v>3.2</v>
      </c>
      <c r="B12" s="31" t="s">
        <v>74</v>
      </c>
      <c r="C12" s="33">
        <v>2</v>
      </c>
      <c r="D12" s="33"/>
      <c r="E12" s="16"/>
      <c r="F12" s="16"/>
      <c r="G12" s="88">
        <f>C12</f>
        <v>2</v>
      </c>
      <c r="H12" s="89" t="s">
        <v>33</v>
      </c>
    </row>
    <row r="13" spans="1:8" x14ac:dyDescent="0.25">
      <c r="A13" s="29">
        <v>6</v>
      </c>
      <c r="B13" s="148" t="s">
        <v>62</v>
      </c>
      <c r="C13" s="148"/>
      <c r="D13" s="148"/>
      <c r="E13" s="148"/>
      <c r="F13" s="148"/>
      <c r="G13" s="148"/>
      <c r="H13" s="149"/>
    </row>
    <row r="14" spans="1:8" x14ac:dyDescent="0.25">
      <c r="A14" s="25">
        <v>6.1</v>
      </c>
      <c r="B14" s="18" t="s">
        <v>63</v>
      </c>
      <c r="C14" s="92">
        <v>7.5</v>
      </c>
      <c r="D14" s="102"/>
      <c r="E14" s="92">
        <v>5</v>
      </c>
      <c r="F14" s="92">
        <v>2</v>
      </c>
      <c r="G14" s="103">
        <f>F14*E14*C14</f>
        <v>75</v>
      </c>
      <c r="H14" s="26"/>
    </row>
    <row r="15" spans="1:8" x14ac:dyDescent="0.25">
      <c r="A15" s="25">
        <v>6.2</v>
      </c>
      <c r="B15" s="18" t="s">
        <v>64</v>
      </c>
      <c r="C15" s="92">
        <v>4</v>
      </c>
      <c r="D15" s="102"/>
      <c r="E15" s="92">
        <v>5</v>
      </c>
      <c r="F15" s="92">
        <v>2</v>
      </c>
      <c r="G15" s="103">
        <f>F15*E15*C15</f>
        <v>40</v>
      </c>
      <c r="H15" s="26"/>
    </row>
    <row r="16" spans="1:8" x14ac:dyDescent="0.25">
      <c r="A16" s="25"/>
      <c r="B16" s="19" t="s">
        <v>7</v>
      </c>
      <c r="C16" s="99"/>
      <c r="D16" s="104"/>
      <c r="E16" s="99"/>
      <c r="F16" s="99"/>
      <c r="G16" s="105">
        <f>SUM(G14:G15)</f>
        <v>115</v>
      </c>
      <c r="H16" s="27"/>
    </row>
  </sheetData>
  <mergeCells count="8">
    <mergeCell ref="B13:H13"/>
    <mergeCell ref="A9:B9"/>
    <mergeCell ref="A1:H1"/>
    <mergeCell ref="B3:H3"/>
    <mergeCell ref="A5:B5"/>
    <mergeCell ref="B6:H6"/>
    <mergeCell ref="C4:D4"/>
    <mergeCell ref="C8:D8"/>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Summary</vt:lpstr>
      <vt:lpstr>Budget -Pour Flush Latrine</vt:lpstr>
      <vt:lpstr>Qty  sheet of PFL Latrine</vt:lpstr>
      <vt:lpstr>Septic tank</vt:lpstr>
      <vt:lpstr>'Budget -Pour Flush Latrine'!Print_Area</vt:lpstr>
      <vt:lpstr>Summary!Print_Area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Azmat ullah</dc:creator>
  <cp:lastModifiedBy>Mohammad Zahir</cp:lastModifiedBy>
  <cp:lastPrinted>2025-09-30T07:50:56Z</cp:lastPrinted>
  <dcterms:created xsi:type="dcterms:W3CDTF">2013-12-02T07:00:41Z</dcterms:created>
  <dcterms:modified xsi:type="dcterms:W3CDTF">2025-09-30T07:50:59Z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059aa38-f392-4105-be92-628035578272_Enabled">
    <vt:lpwstr>true</vt:lpwstr>
  </property>
  <property fmtid="{D5CDD505-2E9C-101B-9397-08002B2CF9AE}" pid="3" name="MSIP_Label_2059aa38-f392-4105-be92-628035578272_SetDate">
    <vt:lpwstr>2025-01-12T07:45:31Z</vt:lpwstr>
  </property>
  <property fmtid="{D5CDD505-2E9C-101B-9397-08002B2CF9AE}" pid="4" name="MSIP_Label_2059aa38-f392-4105-be92-628035578272_Method">
    <vt:lpwstr>Standard</vt:lpwstr>
  </property>
  <property fmtid="{D5CDD505-2E9C-101B-9397-08002B2CF9AE}" pid="5" name="MSIP_Label_2059aa38-f392-4105-be92-628035578272_Name">
    <vt:lpwstr>IOMLb0020IN123173</vt:lpwstr>
  </property>
  <property fmtid="{D5CDD505-2E9C-101B-9397-08002B2CF9AE}" pid="6" name="MSIP_Label_2059aa38-f392-4105-be92-628035578272_SiteId">
    <vt:lpwstr>1588262d-23fb-43b4-bd6e-bce49c8e6186</vt:lpwstr>
  </property>
  <property fmtid="{D5CDD505-2E9C-101B-9397-08002B2CF9AE}" pid="7" name="MSIP_Label_2059aa38-f392-4105-be92-628035578272_ActionId">
    <vt:lpwstr>7d9bb394-5f4d-46f0-8391-b1e457ac99c7</vt:lpwstr>
  </property>
  <property fmtid="{D5CDD505-2E9C-101B-9397-08002B2CF9AE}" pid="8" name="MSIP_Label_2059aa38-f392-4105-be92-628035578272_ContentBits">
    <vt:lpwstr>0</vt:lpwstr>
  </property>
</Properties>
</file>